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JAGODA\Proračun\2023\Obrazloženje izvršenja 2023\Godišnji izvještaj o izvršenju FP za 2023\Objava na webu\"/>
    </mc:Choice>
  </mc:AlternateContent>
  <xr:revisionPtr revIDLastSave="0" documentId="13_ncr:1_{0051AAD7-A590-49C6-A09F-E5BE065C8888}" xr6:coauthVersionLast="47" xr6:coauthVersionMax="47" xr10:uidLastSave="{00000000-0000-0000-0000-000000000000}"/>
  <bookViews>
    <workbookView xWindow="2085" yWindow="330" windowWidth="36300" windowHeight="15105" xr2:uid="{00000000-000D-0000-FFFF-FFFF00000000}"/>
  </bookViews>
  <sheets>
    <sheet name="Sažetak " sheetId="1" r:id="rId1"/>
    <sheet name="Račun prihoda i rashoda_ekonoms" sheetId="2" r:id="rId2"/>
    <sheet name="Račun prihoda i rashoda_izvori" sheetId="3" r:id="rId3"/>
    <sheet name="Račun prihoda i rashoda_funkcij" sheetId="4" r:id="rId4"/>
    <sheet name="Posebni dio" sheetId="5" r:id="rId5"/>
    <sheet name="Posebni izvještaji" sheetId="6" r:id="rId6"/>
  </sheets>
  <externalReferences>
    <externalReference r:id="rId7"/>
  </externalReferences>
  <definedNames>
    <definedName name="BEx768KPSQ72NFZI1DSHLMYOAJB4" localSheetId="4" hidden="1">'Posebni dio'!$A$11:$E$11</definedName>
    <definedName name="BEx768KPSQ72NFZI1DSHLMYOAJB4" localSheetId="3" hidden="1">'Račun prihoda i rashoda_funkcij'!$A$11:$E$11</definedName>
    <definedName name="BEx768KPSQ72NFZI1DSHLMYOAJB4" localSheetId="2" hidden="1">'Račun prihoda i rashoda_izvori'!$A$10:$D$10</definedName>
    <definedName name="BEx768KPSQ72NFZI1DSHLMYOAJB4" hidden="1">'Račun prihoda i rashoda_ekonoms'!$A$10:$E$10</definedName>
    <definedName name="BExF0FDTSLD2H2BL1BV89V91RA11" localSheetId="4" hidden="1">'Posebni dio'!$A$1:$A$1</definedName>
    <definedName name="BExF0FDTSLD2H2BL1BV89V91RA11" localSheetId="3" hidden="1">'Račun prihoda i rashoda_funkcij'!$A$1:$A$1</definedName>
    <definedName name="BExF0FDTSLD2H2BL1BV89V91RA11" localSheetId="2" hidden="1">'Račun prihoda i rashoda_izvori'!#REF!</definedName>
    <definedName name="BExF0FDTSLD2H2BL1BV89V91RA11" hidden="1">'Račun prihoda i rashoda_ekonoms'!#REF!</definedName>
    <definedName name="DF_GRID_1">#REF!</definedName>
    <definedName name="_xlnm.Print_Area" localSheetId="4">'Posebni dio'!$A$1:$F$266</definedName>
    <definedName name="_xlnm.Print_Area" localSheetId="1">'Račun prihoda i rashoda_ekonoms'!$A$1:$H$110</definedName>
    <definedName name="_xlnm.Print_Area" localSheetId="3">'Račun prihoda i rashoda_funkcij'!$A$1:$H$23</definedName>
    <definedName name="_xlnm.Print_Area" localSheetId="2">'Račun prihoda i rashoda_izvori'!$A$1:$G$44</definedName>
    <definedName name="_xlnm.Print_Titles" localSheetId="4">'Posebni dio'!$8:$9</definedName>
    <definedName name="_xlnm.Print_Titles" localSheetId="1">'Račun prihoda i rashoda_ekonoms'!$7:$8</definedName>
    <definedName name="SAPBEXhrIndnt" localSheetId="4" hidden="1">1</definedName>
    <definedName name="SAPBEXhrIndnt" localSheetId="1" hidden="1">1</definedName>
    <definedName name="SAPBEXhrIndnt" localSheetId="3" hidden="1">1</definedName>
    <definedName name="SAPBEXhrIndnt" localSheetId="2" hidden="1">1</definedName>
    <definedName name="SAPBEXhrIndnt" hidden="1">"Wide"</definedName>
    <definedName name="SAPBEXrevision" hidden="1">5</definedName>
    <definedName name="SAPBEXsysID" hidden="1">"DBW"</definedName>
    <definedName name="SAPBEXwbID" hidden="1">"48UYJSDYRBY4I0R5J07RW9Y50"</definedName>
    <definedName name="SAPsysID" hidden="1">"708C5W7SBKP804JT78WJ0JNKI"</definedName>
    <definedName name="SAPwbID" hidden="1">"ARS"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6" l="1"/>
  <c r="E31" i="6" s="1"/>
  <c r="E29" i="6"/>
  <c r="F19" i="6" l="1"/>
  <c r="E19" i="6"/>
  <c r="D19" i="6"/>
  <c r="C19" i="6"/>
  <c r="B19" i="6"/>
  <c r="E8" i="5" l="1"/>
  <c r="D8" i="5"/>
  <c r="C8" i="5"/>
  <c r="H10" i="4"/>
  <c r="G10" i="4"/>
  <c r="F10" i="4"/>
  <c r="E10" i="4"/>
  <c r="D10" i="4"/>
  <c r="C10" i="4"/>
  <c r="H8" i="4"/>
  <c r="G8" i="4"/>
  <c r="F8" i="4"/>
  <c r="E8" i="4"/>
  <c r="D8" i="4"/>
  <c r="C8" i="4"/>
  <c r="G8" i="3"/>
  <c r="F8" i="3"/>
  <c r="E8" i="3"/>
  <c r="D8" i="3"/>
  <c r="C8" i="3"/>
  <c r="B8" i="3"/>
  <c r="F13" i="2"/>
  <c r="E13" i="2"/>
  <c r="E9" i="2" s="1"/>
  <c r="D13" i="2"/>
  <c r="D9" i="2" s="1"/>
  <c r="C13" i="2"/>
  <c r="C9" i="2" s="1"/>
  <c r="H7" i="2"/>
  <c r="G7" i="2"/>
  <c r="F7" i="2"/>
  <c r="E7" i="2"/>
  <c r="D7" i="2"/>
  <c r="C7" i="2"/>
  <c r="H13" i="2" l="1"/>
  <c r="H9" i="2" s="1"/>
  <c r="F9" i="2"/>
  <c r="G13" i="2"/>
  <c r="G9" i="2" s="1"/>
  <c r="F8" i="1" l="1"/>
  <c r="F19" i="1" s="1"/>
  <c r="G8" i="1"/>
  <c r="G19" i="1" s="1"/>
  <c r="H8" i="1"/>
  <c r="H19" i="1" s="1"/>
  <c r="I8" i="1"/>
  <c r="I19" i="1" s="1"/>
  <c r="J8" i="1"/>
  <c r="J19" i="1" s="1"/>
  <c r="K8" i="1"/>
  <c r="K19" i="1" s="1"/>
  <c r="F10" i="1"/>
  <c r="G10" i="1"/>
  <c r="H10" i="1"/>
  <c r="I10" i="1"/>
  <c r="F11" i="1"/>
  <c r="G11" i="1"/>
  <c r="H11" i="1"/>
  <c r="I11" i="1"/>
  <c r="F13" i="1"/>
  <c r="G13" i="1"/>
  <c r="H13" i="1"/>
  <c r="I13" i="1"/>
  <c r="F14" i="1"/>
  <c r="G14" i="1"/>
  <c r="H14" i="1"/>
  <c r="I14" i="1"/>
  <c r="F21" i="1"/>
  <c r="G21" i="1"/>
  <c r="H21" i="1"/>
  <c r="I21" i="1"/>
  <c r="F22" i="1"/>
  <c r="G22" i="1"/>
  <c r="H22" i="1"/>
  <c r="I22" i="1"/>
  <c r="J24" i="1"/>
  <c r="K24" i="1"/>
  <c r="J25" i="1"/>
  <c r="K25" i="1"/>
  <c r="H12" i="1" l="1"/>
  <c r="G12" i="1"/>
  <c r="G23" i="1"/>
  <c r="G26" i="1" s="1"/>
  <c r="G15" i="1"/>
  <c r="F23" i="1"/>
  <c r="F26" i="1" s="1"/>
  <c r="I12" i="1"/>
  <c r="J21" i="1"/>
  <c r="J13" i="1"/>
  <c r="H15" i="1"/>
  <c r="I23" i="1"/>
  <c r="I15" i="1"/>
  <c r="F12" i="1"/>
  <c r="H23" i="1"/>
  <c r="H26" i="1" s="1"/>
  <c r="F15" i="1"/>
  <c r="J10" i="1"/>
  <c r="I26" i="1"/>
  <c r="K22" i="1"/>
  <c r="K21" i="1"/>
  <c r="K14" i="1"/>
  <c r="K13" i="1"/>
  <c r="K11" i="1"/>
  <c r="K10" i="1"/>
  <c r="J22" i="1"/>
  <c r="J14" i="1"/>
  <c r="J11" i="1"/>
  <c r="J12" i="1" l="1"/>
  <c r="K12" i="1"/>
  <c r="G16" i="1"/>
  <c r="H16" i="1"/>
  <c r="H27" i="1" s="1"/>
  <c r="J23" i="1"/>
  <c r="J15" i="1"/>
  <c r="I16" i="1"/>
  <c r="I27" i="1" s="1"/>
  <c r="K15" i="1"/>
  <c r="G27" i="1"/>
  <c r="K23" i="1"/>
  <c r="F16" i="1"/>
  <c r="F27" i="1" s="1"/>
  <c r="J26" i="1"/>
  <c r="K26" i="1"/>
  <c r="K16" i="1" l="1"/>
  <c r="J16" i="1"/>
</calcChain>
</file>

<file path=xl/sharedStrings.xml><?xml version="1.0" encoding="utf-8"?>
<sst xmlns="http://schemas.openxmlformats.org/spreadsheetml/2006/main" count="823" uniqueCount="318">
  <si>
    <t xml:space="preserve">VIŠAK/MANJAK + NETO FINANCIRANJE </t>
  </si>
  <si>
    <t xml:space="preserve">NETO FINANCIRANJE </t>
  </si>
  <si>
    <t>PRIJENOS SREDSTAVA U SLJEDEĆE RAZDOBLJE</t>
  </si>
  <si>
    <t>PRIJENOS SREDSTAVA IZ PRETHODNE GODINE</t>
  </si>
  <si>
    <t>RAZLIKA PRIMITAKA I IZDATAKA</t>
  </si>
  <si>
    <t>5 IZDACI ZA FINANCIJSKU IMOVINU I OTPLATE ZAJMOVA</t>
  </si>
  <si>
    <t>8 PRIMICI OD FINANCIJSKE IMOVINE I ZADUŽIVANJA</t>
  </si>
  <si>
    <t>7=5/4*100</t>
  </si>
  <si>
    <t>6=5/2*100</t>
  </si>
  <si>
    <t>BROJČANA OZNAKA I NAZIV</t>
  </si>
  <si>
    <t>SAŽETAK RAČUNA FINANCIRANJA</t>
  </si>
  <si>
    <t>RAZLIKA - VIŠAK / MANJAK</t>
  </si>
  <si>
    <t>RASHODI UKUPNO</t>
  </si>
  <si>
    <t>4 RASHODI ZA NABAVU NEFINANCIJSKE IMOVINE</t>
  </si>
  <si>
    <t>3 RASHODI  POSLOVANJA</t>
  </si>
  <si>
    <t>PRIHODI UKUPNO</t>
  </si>
  <si>
    <t>7 PRIHODI OD PRODAJE NEFINANCIJSKE IMOVINE</t>
  </si>
  <si>
    <t>6 PRIHODI POSLOVANJA</t>
  </si>
  <si>
    <t>SAŽETAK RAČUNA PRIHODA I RASHODA</t>
  </si>
  <si>
    <t>SAŽETAK  RAČUNA PRIHODA I RASHODA I RAČUNA FINANCIRANJA</t>
  </si>
  <si>
    <t>I. OPĆI DIO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</si>
  <si>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</si>
  <si>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</si>
  <si>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</si>
  <si>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</si>
  <si>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Ostvarenje/Izvršenje 
01.2022. - 12.2022.</t>
  </si>
  <si>
    <t>Izvorni plan ili Rebalans 
2023.</t>
  </si>
  <si>
    <t>Tekući plan 
2023.</t>
  </si>
  <si>
    <t>Ostvarenje/Izvršenje 
01.2023. - 12.2023.</t>
  </si>
  <si>
    <t>Indeks
(5)/(2)</t>
  </si>
  <si>
    <t>Indeks
(5)/(4)</t>
  </si>
  <si>
    <t>Prihodi i rashodi</t>
  </si>
  <si>
    <t>EUR</t>
  </si>
  <si>
    <t>PRIHODI</t>
  </si>
  <si>
    <t>6</t>
  </si>
  <si>
    <t>Prihodi poslovanja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</si>
  <si>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</si>
  <si>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</si>
  <si>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</si>
  <si>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</si>
  <si>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</si>
  <si>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</si>
  <si>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 xml:space="preserve"> </t>
  </si>
  <si>
    <t>6324</t>
  </si>
  <si>
    <t>Kapitalne pomoći od institucija i tijela  EU</t>
  </si>
  <si>
    <t>65</t>
  </si>
  <si>
    <t>Prihodi od upravnih i administrativnih pristojbi, pristojbi po posebnim propisima i naknada</t>
  </si>
  <si>
    <t>652</t>
  </si>
  <si>
    <t>Prihodi po posebnim propisima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</si>
  <si>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</si>
  <si>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</si>
  <si>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</si>
  <si>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</si>
  <si>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</si>
  <si>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</si>
  <si>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6615</t>
  </si>
  <si>
    <t>Prihodi od pruženih usluga</t>
  </si>
  <si>
    <t>Prihodi iz proračuna</t>
  </si>
  <si>
    <t>Prihodi iz nadležnog proračuna za financiranje rashoda</t>
  </si>
  <si>
    <t>Prihodi od nadležnog proračuna za financiranje izdataka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</si>
  <si>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</si>
  <si>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</si>
  <si>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</si>
  <si>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</si>
  <si>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</si>
  <si>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</si>
  <si>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</si>
  <si>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</si>
  <si>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</si>
  <si>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</si>
  <si>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</si>
  <si>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</si>
  <si>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</si>
  <si>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</si>
  <si>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</si>
  <si>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</si>
  <si>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</si>
  <si>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</si>
  <si>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</si>
  <si>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</si>
  <si>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</si>
  <si>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</si>
  <si>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</si>
  <si>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</si>
  <si>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</si>
  <si>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</si>
  <si>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</si>
  <si>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</si>
  <si>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</si>
  <si>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</si>
  <si>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</si>
  <si>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</si>
  <si>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</si>
  <si>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</si>
  <si>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</si>
  <si>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</si>
  <si>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</si>
  <si>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</si>
  <si>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</si>
  <si>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</si>
  <si>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</si>
  <si>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</si>
  <si>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</si>
  <si>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</si>
  <si>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</si>
  <si>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</si>
  <si>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</si>
  <si>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</si>
  <si>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</si>
  <si>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</si>
  <si>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</si>
  <si>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</si>
  <si>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</si>
  <si>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</si>
  <si>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</si>
  <si>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</si>
  <si>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</si>
  <si>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</si>
  <si>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</si>
  <si>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</si>
  <si>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</si>
  <si>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</si>
  <si>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</si>
  <si>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</si>
  <si>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</si>
  <si>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</si>
  <si>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</si>
  <si>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</si>
  <si>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</si>
  <si>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</si>
  <si>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</si>
  <si>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</si>
  <si>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</si>
  <si>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</si>
  <si>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</si>
  <si>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</si>
  <si>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</si>
  <si>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</si>
  <si>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</si>
  <si>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</si>
  <si>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</si>
  <si>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</si>
  <si>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</si>
  <si>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</si>
  <si>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</si>
  <si>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</si>
  <si>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</si>
  <si>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</si>
  <si>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</si>
  <si>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</si>
  <si>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36</t>
  </si>
  <si>
    <t>Pomoći dane u inozemstvo i unutar općeg proračuna</t>
  </si>
  <si>
    <t>363</t>
  </si>
  <si>
    <t>Pomoći unutar općeg proračuna</t>
  </si>
  <si>
    <t>3631</t>
  </si>
  <si>
    <t>Tekuće pomoći unutar općeg proračuna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</si>
  <si>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</si>
  <si>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</si>
  <si>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</si>
  <si>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</si>
  <si>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</si>
  <si>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</si>
  <si>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4</t>
  </si>
  <si>
    <t>Rashodi za nabavu nefinancijske imovine</t>
  </si>
  <si>
    <t>41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</si>
  <si>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</si>
  <si>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</si>
  <si>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</si>
  <si>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</si>
  <si>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</si>
  <si>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</si>
  <si>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</si>
  <si>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</si>
  <si>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</si>
  <si>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</si>
  <si>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</si>
  <si>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</si>
  <si>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</si>
  <si>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</si>
  <si>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</si>
  <si>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4227</t>
  </si>
  <si>
    <t>Uređaji, strojevi i oprema za ostale namjene</t>
  </si>
  <si>
    <t>423</t>
  </si>
  <si>
    <t>Prijevozna sredstva</t>
  </si>
  <si>
    <t>4231</t>
  </si>
  <si>
    <t>Prijevozna sredstva u cestovnom prometu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</si>
  <si>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</si>
  <si>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</si>
  <si>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</si>
  <si>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</si>
  <si>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</si>
  <si>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</si>
  <si>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</si>
  <si>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</si>
  <si>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</si>
  <si>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454</t>
  </si>
  <si>
    <t>Dodatna ulaganja za ostalu nefinancijsku imovinu</t>
  </si>
  <si>
    <t>4541</t>
  </si>
  <si>
    <t>IZVJEŠTAJ O PRIHODIMA I RASHODIMA PREMA IZVORIMA FINANCIRANJA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</si>
  <si>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</si>
  <si>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</si>
  <si>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</si>
  <si>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</si>
  <si>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</si>
  <si>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</si>
  <si>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43 Ostali prihodi za posebne namjene</t>
  </si>
  <si>
    <t>5 Pomoći</t>
  </si>
  <si>
    <t>51 Pomoći EU</t>
  </si>
  <si>
    <t>55 Refundacije iz pomoći EU</t>
  </si>
  <si>
    <t>56 Fondovi EU</t>
  </si>
  <si>
    <t>57 Ostali programi EU</t>
  </si>
  <si>
    <t>RASHODI</t>
  </si>
  <si>
    <t>IZVJEŠTAJ O RASHODIMA PREMA FUNKCIJSKOJ KLASIFIKACIJI</t>
  </si>
  <si>
    <t>UKUPNO RASHODI</t>
  </si>
  <si>
    <t>Funkcijsko područje</t>
  </si>
  <si>
    <t>GFS</t>
  </si>
  <si>
    <t>Funkcijska klasifikacija</t>
  </si>
  <si>
    <t>01</t>
  </si>
  <si>
    <t>Opće javne usluge</t>
  </si>
  <si>
    <t>013</t>
  </si>
  <si>
    <t>Opće usluge</t>
  </si>
  <si>
    <t>II. POSEBNI DIO</t>
  </si>
  <si>
    <t>IZVJEŠTAJ PO PROGRAMSKOJ KLASIFIKACIJI</t>
  </si>
  <si>
    <t>INDEKS
(4)/(3)</t>
  </si>
  <si>
    <t>Glava (O2) (t)</t>
  </si>
  <si>
    <t>Ukupni rezultat</t>
  </si>
  <si>
    <t>16005</t>
  </si>
  <si>
    <t>Državni zavod za statistiku</t>
  </si>
  <si>
    <t>11</t>
  </si>
  <si>
    <t>Opći prihodi i primici</t>
  </si>
  <si>
    <t>12</t>
  </si>
  <si>
    <t>Sredstva učešća za pomoći</t>
  </si>
  <si>
    <t>Vlastiti prihodi</t>
  </si>
  <si>
    <t>51</t>
  </si>
  <si>
    <t>Pomoći EU</t>
  </si>
  <si>
    <t>559</t>
  </si>
  <si>
    <t>Ostale refundacije iz sredstava EU</t>
  </si>
  <si>
    <t>561</t>
  </si>
  <si>
    <t>Europski socijalni fond (ESF)</t>
  </si>
  <si>
    <t>5765111</t>
  </si>
  <si>
    <t>FSEU potres ožujak 2020. predfinanciran iz izvora 11</t>
  </si>
  <si>
    <t>24</t>
  </si>
  <si>
    <t>ADMINISTRATIVNI POSLOVI I OPĆE USLUGE JAVNE UPRAVE</t>
  </si>
  <si>
    <t>2405</t>
  </si>
  <si>
    <t>STATISTIČKE USLUGE</t>
  </si>
  <si>
    <t>A658038</t>
  </si>
  <si>
    <t>ADMINISTRACIJA I UPRAVLJANJE</t>
  </si>
  <si>
    <t>A658057</t>
  </si>
  <si>
    <t>STATISTIKE ZAŠTITE OKOLIŠA I ENERGIJE</t>
  </si>
  <si>
    <t>A658063</t>
  </si>
  <si>
    <t>PROCJENA BILJNE I STOČNE PROIZVODNJE</t>
  </si>
  <si>
    <t>A658068</t>
  </si>
  <si>
    <t>STATISTIKA TURIZMA</t>
  </si>
  <si>
    <t>A658069</t>
  </si>
  <si>
    <t>STATISTIKA GRAĐEVINARSTVA I STANOVANJA</t>
  </si>
  <si>
    <t>A658075</t>
  </si>
  <si>
    <t>POPIS STANOVNIŠTVA 2021.</t>
  </si>
  <si>
    <t>A658106</t>
  </si>
  <si>
    <t>PUBLICISTIKA I INFORMACIJE</t>
  </si>
  <si>
    <t>A658107</t>
  </si>
  <si>
    <t>ANKETA O RADNOJ SNAZI</t>
  </si>
  <si>
    <t>A658109</t>
  </si>
  <si>
    <t>ANKETA O POTROŠNJI KUĆANSTAVA</t>
  </si>
  <si>
    <t>A658117</t>
  </si>
  <si>
    <t>ANKETA O DOHOTKU STANOVNIŠTVA</t>
  </si>
  <si>
    <t>A658126</t>
  </si>
  <si>
    <t>PRIKUPLJANJE PODATAKA O CIJENAMA DOBARA I USLUGA</t>
  </si>
  <si>
    <t>A658151</t>
  </si>
  <si>
    <t>ISTRAŽIVANJE O OBRAZOVANJU ODRASLIH</t>
  </si>
  <si>
    <t>K658035</t>
  </si>
  <si>
    <t>INFORMATIZACIJA ZAVODA</t>
  </si>
  <si>
    <t>T658142</t>
  </si>
  <si>
    <t>SUDJELOVANJE U STATISTIČKIM PROGRAMIMA EUROPSKE KOMISIJE</t>
  </si>
  <si>
    <t>T658147</t>
  </si>
  <si>
    <t>OPERATIVNI PROGRAM UČINKOVITI LJUDSKI POTENCIJALI 2014.-2020.</t>
  </si>
  <si>
    <t>T658154</t>
  </si>
  <si>
    <t>ANKETA O RASPOLAGANJU VREMENOM</t>
  </si>
  <si>
    <t>6711</t>
  </si>
  <si>
    <t>6712</t>
  </si>
  <si>
    <t>6714</t>
  </si>
  <si>
    <t>OSTVARENJE/IZVRŠENJE 
01.2022. - 12.2022.</t>
  </si>
  <si>
    <t>IZVORNI PLAN ILI REBALANS 
2023.</t>
  </si>
  <si>
    <t>TEKUĆI PLAN 
2023.</t>
  </si>
  <si>
    <t>OSTVARENJE/IZVRŠENJE 
01.2023. - 12.2023.</t>
  </si>
  <si>
    <t>INDEKS
(5)/(2)</t>
  </si>
  <si>
    <t>INDEKS
(5)/(4)</t>
  </si>
  <si>
    <t>Državni zavod za statistiku, 6099</t>
  </si>
  <si>
    <t>Opis</t>
  </si>
  <si>
    <t>Nenaplaćenih potraživanja</t>
  </si>
  <si>
    <t>Dospjelih obveza</t>
  </si>
  <si>
    <t>Potencijalnih obveza po osnovi sudskih sporova</t>
  </si>
  <si>
    <t>POSEBNI IZVJEŠTAJI</t>
  </si>
  <si>
    <t>IZVJEŠTAJ O STANJU POTRAŽIVANJA I DOSPJELIH OBVEZA TE O STANJU POTENCIJALNIH OBVEZA PO OSNOVI SUDSKIH SPOROVA</t>
  </si>
  <si>
    <t>IZVJEŠTAJ O KORIŠTENJU SREDSTAVA FONDOVA EUROPSKE UNIJE</t>
  </si>
  <si>
    <t>EU fond</t>
  </si>
  <si>
    <t>31. prosinac 2023.</t>
  </si>
  <si>
    <t>Prihodi</t>
  </si>
  <si>
    <t>Primici</t>
  </si>
  <si>
    <t>Rashodi</t>
  </si>
  <si>
    <t>Izdaci</t>
  </si>
  <si>
    <t>Stanje potraživanja od EU</t>
  </si>
  <si>
    <t>Ukupno</t>
  </si>
  <si>
    <t>Ukupno ugovorena sredstva</t>
  </si>
  <si>
    <t>Ukupno uplaćena sredstva*</t>
  </si>
  <si>
    <t>/</t>
  </si>
  <si>
    <t>* Državni zavod za statistiku posluje preko jedinstvenog računa proračuna</t>
  </si>
  <si>
    <t>Sustav za upravljanje kvalitetom i dokumentiranje kvalitete statističkih istraživanja (UP.04.1.1.04.0002)</t>
  </si>
  <si>
    <t>Prioritetna os 5 - Tehnička pomoć (UP.05.1.2.01.0008)</t>
  </si>
  <si>
    <t>Izrada standardne platforme za web upitnike  (UP.04.1.1.04.0001)</t>
  </si>
  <si>
    <t>Uvođenje sustava procjenjivanja troškova statističkih procesa i proizvoda  (UP.04.1.1.38.0001)</t>
  </si>
  <si>
    <t>01. srpanj 2013. - 31. prosinac 2023.</t>
  </si>
  <si>
    <t>Stanje na 31.12.2023.</t>
  </si>
  <si>
    <t>Ugovor o dodjeli bespovratnih financijskih sredstava za provedbu mjera zaštite kulturne baštine oštećene u potresu 22. ožujka 2020. godine na području Grada Zagreba, Krapinsko-zagorske i Zagrebačke županije</t>
  </si>
  <si>
    <t>561 Europski socijalni fond</t>
  </si>
  <si>
    <t>561 ESF</t>
  </si>
  <si>
    <t>5765111 FSEU</t>
  </si>
  <si>
    <t>5765111 Fond solidarnosti EU</t>
  </si>
  <si>
    <t>IZVRŠENJE FINANCIJSKOG PLANA PRORAČUNSKOG KORISNIKA DRŽAVNOG PRORAČUNA
ZA 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</si>
</sst>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8"/>
      <name val="Arial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theme="1"/>
      <name val="Times New Roman"/>
      <family val="1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44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</font>
    <font>
      <sz val="8"/>
      <name val="Times New Roman"/>
      <family val="1"/>
      <charset val="238"/>
    </font>
    <font>
      <b/>
      <sz val="10"/>
      <color indexed="8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2" borderId="0"/>
    <xf numFmtId="0" fontId="1" fillId="0" borderId="0"/>
    <xf numFmtId="0" fontId="15" fillId="0" borderId="0"/>
    <xf numFmtId="0" fontId="3" fillId="6" borderId="6" applyNumberFormat="0" applyProtection="0">
      <alignment horizontal="left" vertical="center" indent="1"/>
    </xf>
    <xf numFmtId="4" fontId="21" fillId="7" borderId="6" applyNumberFormat="0" applyProtection="0">
      <alignment vertical="center"/>
    </xf>
    <xf numFmtId="0" fontId="6" fillId="8" borderId="6" applyNumberFormat="0" applyProtection="0">
      <alignment horizontal="left" vertical="center" indent="1"/>
    </xf>
    <xf numFmtId="0" fontId="22" fillId="6" borderId="6" applyNumberFormat="0" applyProtection="0">
      <alignment horizontal="center" vertical="center"/>
    </xf>
    <xf numFmtId="0" fontId="20" fillId="0" borderId="6" applyNumberFormat="0" applyProtection="0">
      <alignment horizontal="left" vertical="center" wrapText="1" justifyLastLine="1"/>
    </xf>
    <xf numFmtId="0" fontId="20" fillId="0" borderId="6" applyNumberFormat="0" applyProtection="0">
      <alignment horizontal="left" vertical="center" wrapText="1"/>
    </xf>
    <xf numFmtId="4" fontId="24" fillId="0" borderId="6" applyNumberFormat="0" applyProtection="0">
      <alignment horizontal="right" vertical="center"/>
    </xf>
    <xf numFmtId="0" fontId="20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0" fontId="6" fillId="0" borderId="0"/>
    <xf numFmtId="4" fontId="21" fillId="7" borderId="6" applyNumberFormat="0" applyProtection="0">
      <alignment horizontal="left" vertical="center" indent="1"/>
    </xf>
  </cellStyleXfs>
  <cellXfs count="171">
    <xf numFmtId="0" fontId="0" fillId="2" borderId="0" xfId="0"/>
    <xf numFmtId="0" fontId="0" fillId="0" borderId="0" xfId="0" applyFill="1"/>
    <xf numFmtId="4" fontId="0" fillId="0" borderId="0" xfId="0" applyNumberFormat="1" applyFill="1"/>
    <xf numFmtId="3" fontId="0" fillId="0" borderId="0" xfId="0" applyNumberFormat="1" applyFill="1"/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right"/>
    </xf>
    <xf numFmtId="4" fontId="3" fillId="3" borderId="1" xfId="1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right" vertical="center" wrapText="1"/>
    </xf>
    <xf numFmtId="4" fontId="3" fillId="3" borderId="1" xfId="1" applyNumberFormat="1" applyFont="1" applyFill="1" applyBorder="1" applyAlignment="1">
      <alignment vertical="center"/>
    </xf>
    <xf numFmtId="4" fontId="5" fillId="0" borderId="1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3" fontId="3" fillId="0" borderId="1" xfId="1" applyNumberFormat="1" applyFont="1" applyBorder="1" applyAlignment="1">
      <alignment vertical="center" wrapText="1"/>
    </xf>
    <xf numFmtId="3" fontId="3" fillId="3" borderId="1" xfId="1" applyNumberFormat="1" applyFont="1" applyFill="1" applyBorder="1" applyAlignment="1">
      <alignment vertical="center"/>
    </xf>
    <xf numFmtId="4" fontId="7" fillId="4" borderId="1" xfId="1" applyNumberFormat="1" applyFont="1" applyFill="1" applyBorder="1" applyAlignment="1">
      <alignment horizontal="center" vertical="center" wrapText="1"/>
    </xf>
    <xf numFmtId="3" fontId="7" fillId="4" borderId="1" xfId="1" applyNumberFormat="1" applyFont="1" applyFill="1" applyBorder="1" applyAlignment="1">
      <alignment horizontal="center" vertical="center" wrapText="1"/>
    </xf>
    <xf numFmtId="4" fontId="5" fillId="0" borderId="1" xfId="1" quotePrefix="1" applyNumberFormat="1" applyFont="1" applyBorder="1" applyAlignment="1">
      <alignment horizontal="center" vertical="center" wrapText="1"/>
    </xf>
    <xf numFmtId="4" fontId="8" fillId="0" borderId="0" xfId="1" applyNumberFormat="1" applyFont="1"/>
    <xf numFmtId="4" fontId="9" fillId="0" borderId="0" xfId="1" applyNumberFormat="1" applyFont="1" applyAlignment="1">
      <alignment horizontal="center" vertical="center" wrapText="1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3" fontId="3" fillId="3" borderId="1" xfId="1" applyNumberFormat="1" applyFont="1" applyFill="1" applyBorder="1" applyAlignment="1">
      <alignment vertical="center" wrapText="1"/>
    </xf>
    <xf numFmtId="0" fontId="3" fillId="3" borderId="3" xfId="1" applyFont="1" applyFill="1" applyBorder="1" applyAlignment="1">
      <alignment vertical="center"/>
    </xf>
    <xf numFmtId="0" fontId="3" fillId="3" borderId="4" xfId="1" applyFont="1" applyFill="1" applyBorder="1" applyAlignment="1">
      <alignment horizontal="left" vertical="center"/>
    </xf>
    <xf numFmtId="4" fontId="5" fillId="0" borderId="1" xfId="1" applyNumberFormat="1" applyFont="1" applyBorder="1" applyAlignment="1">
      <alignment horizontal="right"/>
    </xf>
    <xf numFmtId="4" fontId="3" fillId="0" borderId="1" xfId="1" applyNumberFormat="1" applyFont="1" applyBorder="1" applyAlignment="1">
      <alignment horizontal="right" vertical="center" wrapText="1"/>
    </xf>
    <xf numFmtId="4" fontId="11" fillId="0" borderId="5" xfId="1" applyNumberFormat="1" applyFont="1" applyBorder="1" applyAlignment="1">
      <alignment horizontal="right" vertical="center"/>
    </xf>
    <xf numFmtId="4" fontId="10" fillId="0" borderId="5" xfId="1" applyNumberFormat="1" applyFont="1" applyBorder="1" applyAlignment="1">
      <alignment horizontal="center" vertical="center" wrapText="1"/>
    </xf>
    <xf numFmtId="3" fontId="2" fillId="0" borderId="5" xfId="1" applyNumberFormat="1" applyFont="1" applyBorder="1" applyAlignment="1">
      <alignment horizontal="center" vertical="center"/>
    </xf>
    <xf numFmtId="4" fontId="12" fillId="0" borderId="5" xfId="1" applyNumberFormat="1" applyFont="1" applyBorder="1" applyAlignment="1">
      <alignment horizontal="center" vertical="center" wrapText="1"/>
    </xf>
    <xf numFmtId="4" fontId="13" fillId="0" borderId="0" xfId="1" applyNumberFormat="1" applyFont="1" applyAlignment="1">
      <alignment horizontal="center" vertical="center" wrapText="1"/>
    </xf>
    <xf numFmtId="3" fontId="13" fillId="0" borderId="0" xfId="1" applyNumberFormat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4" fontId="10" fillId="0" borderId="0" xfId="1" applyNumberFormat="1" applyFont="1" applyAlignment="1">
      <alignment horizontal="center" vertical="center" wrapText="1"/>
    </xf>
    <xf numFmtId="3" fontId="10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vertical="top" wrapText="1"/>
    </xf>
    <xf numFmtId="0" fontId="2" fillId="0" borderId="0" xfId="1" applyFont="1" applyAlignment="1">
      <alignment vertical="top" wrapText="1"/>
    </xf>
    <xf numFmtId="4" fontId="14" fillId="0" borderId="0" xfId="0" applyNumberFormat="1" applyFont="1" applyFill="1" applyAlignment="1">
      <alignment horizontal="center"/>
    </xf>
    <xf numFmtId="0" fontId="16" fillId="0" borderId="0" xfId="2" applyFont="1"/>
    <xf numFmtId="0" fontId="8" fillId="0" borderId="0" xfId="1" applyFont="1" applyAlignment="1">
      <alignment vertical="center" wrapText="1"/>
    </xf>
    <xf numFmtId="4" fontId="17" fillId="5" borderId="7" xfId="3" applyNumberFormat="1" applyFont="1" applyFill="1" applyBorder="1" applyAlignment="1">
      <alignment horizontal="center" vertical="center" wrapText="1" justifyLastLine="1"/>
    </xf>
    <xf numFmtId="0" fontId="16" fillId="0" borderId="0" xfId="2" applyFont="1" applyAlignment="1">
      <alignment horizontal="center" vertical="center"/>
    </xf>
    <xf numFmtId="0" fontId="15" fillId="0" borderId="0" xfId="2"/>
    <xf numFmtId="0" fontId="19" fillId="0" borderId="0" xfId="2" applyFont="1" applyAlignment="1">
      <alignment horizontal="center" vertical="center"/>
    </xf>
    <xf numFmtId="3" fontId="20" fillId="0" borderId="0" xfId="2" applyNumberFormat="1" applyFont="1" applyAlignment="1">
      <alignment vertical="top" wrapText="1" justifyLastLine="1"/>
    </xf>
    <xf numFmtId="4" fontId="5" fillId="0" borderId="0" xfId="4" applyNumberFormat="1" applyFont="1" applyFill="1" applyBorder="1">
      <alignment vertical="center"/>
    </xf>
    <xf numFmtId="0" fontId="3" fillId="0" borderId="0" xfId="3" quotePrefix="1" applyNumberFormat="1" applyFill="1" applyBorder="1">
      <alignment horizontal="left" vertical="center" indent="1"/>
    </xf>
    <xf numFmtId="4" fontId="6" fillId="0" borderId="0" xfId="5" quotePrefix="1" applyNumberFormat="1" applyFill="1" applyBorder="1" applyAlignment="1">
      <alignment horizontal="left" vertical="center" wrapText="1" indent="1"/>
    </xf>
    <xf numFmtId="4" fontId="22" fillId="0" borderId="0" xfId="6" quotePrefix="1" applyNumberFormat="1" applyFill="1" applyBorder="1">
      <alignment horizontal="center" vertical="center"/>
    </xf>
    <xf numFmtId="0" fontId="20" fillId="0" borderId="0" xfId="7" quotePrefix="1" applyBorder="1" applyAlignment="1">
      <alignment horizontal="left" vertical="center" wrapText="1" indent="2" justifyLastLine="1"/>
    </xf>
    <xf numFmtId="4" fontId="21" fillId="0" borderId="0" xfId="4" applyNumberFormat="1" applyFill="1" applyBorder="1">
      <alignment vertical="center"/>
    </xf>
    <xf numFmtId="0" fontId="23" fillId="0" borderId="0" xfId="8" quotePrefix="1" applyFont="1" applyBorder="1" applyAlignment="1">
      <alignment horizontal="left" vertical="center" wrapText="1" indent="3"/>
    </xf>
    <xf numFmtId="0" fontId="23" fillId="0" borderId="0" xfId="8" quotePrefix="1" applyFont="1" applyBorder="1">
      <alignment horizontal="left" vertical="center" wrapText="1"/>
    </xf>
    <xf numFmtId="4" fontId="24" fillId="0" borderId="0" xfId="9" applyNumberFormat="1" applyBorder="1">
      <alignment horizontal="right" vertical="center"/>
    </xf>
    <xf numFmtId="0" fontId="6" fillId="0" borderId="0" xfId="2" applyFont="1"/>
    <xf numFmtId="0" fontId="23" fillId="0" borderId="0" xfId="2" applyFont="1"/>
    <xf numFmtId="0" fontId="23" fillId="0" borderId="0" xfId="10" quotePrefix="1" applyFont="1" applyBorder="1" applyAlignment="1">
      <alignment horizontal="left" vertical="center" wrapText="1" indent="4"/>
    </xf>
    <xf numFmtId="0" fontId="23" fillId="0" borderId="0" xfId="10" quotePrefix="1" applyFont="1" applyBorder="1">
      <alignment horizontal="left" vertical="center" wrapText="1"/>
    </xf>
    <xf numFmtId="0" fontId="23" fillId="0" borderId="0" xfId="11" quotePrefix="1" applyBorder="1" applyAlignment="1">
      <alignment horizontal="left" vertical="center" wrapText="1" indent="5"/>
    </xf>
    <xf numFmtId="0" fontId="23" fillId="0" borderId="0" xfId="11" quotePrefix="1" applyBorder="1">
      <alignment horizontal="left" vertical="center" wrapText="1"/>
    </xf>
    <xf numFmtId="0" fontId="23" fillId="0" borderId="0" xfId="11" quotePrefix="1" applyBorder="1" applyAlignment="1">
      <alignment horizontal="left" vertical="center" wrapText="1" indent="6"/>
    </xf>
    <xf numFmtId="0" fontId="23" fillId="0" borderId="0" xfId="8" quotePrefix="1" applyFont="1" applyBorder="1" applyAlignment="1">
      <alignment horizontal="left" vertical="center"/>
    </xf>
    <xf numFmtId="0" fontId="16" fillId="0" borderId="0" xfId="2" applyFont="1" applyAlignment="1">
      <alignment horizontal="left" indent="5"/>
    </xf>
    <xf numFmtId="0" fontId="23" fillId="0" borderId="0" xfId="10" quotePrefix="1" applyFont="1" applyBorder="1" applyAlignment="1">
      <alignment horizontal="left" vertical="center"/>
    </xf>
    <xf numFmtId="0" fontId="16" fillId="0" borderId="0" xfId="2" applyFont="1" applyAlignment="1">
      <alignment horizontal="left" indent="6"/>
    </xf>
    <xf numFmtId="0" fontId="23" fillId="0" borderId="0" xfId="11" quotePrefix="1" applyBorder="1" applyAlignment="1">
      <alignment horizontal="left" vertical="center"/>
    </xf>
    <xf numFmtId="0" fontId="16" fillId="0" borderId="0" xfId="2" applyFont="1" applyAlignment="1">
      <alignment horizontal="left" indent="3"/>
    </xf>
    <xf numFmtId="4" fontId="16" fillId="0" borderId="0" xfId="2" applyNumberFormat="1" applyFont="1" applyAlignment="1">
      <alignment wrapText="1"/>
    </xf>
    <xf numFmtId="4" fontId="16" fillId="0" borderId="0" xfId="2" applyNumberFormat="1" applyFont="1"/>
    <xf numFmtId="0" fontId="16" fillId="0" borderId="0" xfId="2" applyFont="1" applyAlignment="1">
      <alignment horizontal="center"/>
    </xf>
    <xf numFmtId="0" fontId="16" fillId="0" borderId="0" xfId="2" applyFont="1" applyAlignment="1">
      <alignment wrapText="1"/>
    </xf>
    <xf numFmtId="3" fontId="18" fillId="5" borderId="3" xfId="2" applyNumberFormat="1" applyFont="1" applyFill="1" applyBorder="1" applyAlignment="1">
      <alignment horizontal="center" vertical="center"/>
    </xf>
    <xf numFmtId="0" fontId="16" fillId="0" borderId="0" xfId="12" applyFont="1"/>
    <xf numFmtId="0" fontId="13" fillId="0" borderId="0" xfId="1" applyFont="1" applyAlignment="1">
      <alignment vertical="center" wrapText="1"/>
    </xf>
    <xf numFmtId="3" fontId="17" fillId="5" borderId="3" xfId="12" applyNumberFormat="1" applyFont="1" applyFill="1" applyBorder="1" applyAlignment="1">
      <alignment horizontal="center" vertical="center" wrapText="1" justifyLastLine="1"/>
    </xf>
    <xf numFmtId="0" fontId="16" fillId="0" borderId="0" xfId="12" applyFont="1" applyAlignment="1">
      <alignment horizontal="center" vertical="center"/>
    </xf>
    <xf numFmtId="3" fontId="18" fillId="5" borderId="3" xfId="12" applyNumberFormat="1" applyFont="1" applyFill="1" applyBorder="1" applyAlignment="1">
      <alignment horizontal="center" vertical="center" wrapText="1" justifyLastLine="1"/>
    </xf>
    <xf numFmtId="1" fontId="18" fillId="5" borderId="3" xfId="12" applyNumberFormat="1" applyFont="1" applyFill="1" applyBorder="1" applyAlignment="1">
      <alignment horizontal="center" vertical="center"/>
    </xf>
    <xf numFmtId="0" fontId="6" fillId="0" borderId="0" xfId="12"/>
    <xf numFmtId="0" fontId="19" fillId="0" borderId="0" xfId="12" applyFont="1" applyAlignment="1">
      <alignment horizontal="center" vertical="center"/>
    </xf>
    <xf numFmtId="0" fontId="6" fillId="0" borderId="0" xfId="3" quotePrefix="1" applyNumberFormat="1" applyFont="1" applyFill="1" applyBorder="1">
      <alignment horizontal="left" vertical="center" indent="1"/>
    </xf>
    <xf numFmtId="0" fontId="6" fillId="0" borderId="0" xfId="5" quotePrefix="1" applyFill="1" applyBorder="1" applyAlignment="1">
      <alignment horizontal="left" vertical="center" wrapText="1" indent="1"/>
    </xf>
    <xf numFmtId="0" fontId="23" fillId="0" borderId="0" xfId="12" applyFont="1"/>
    <xf numFmtId="0" fontId="25" fillId="0" borderId="0" xfId="6" quotePrefix="1" applyFont="1" applyFill="1" applyBorder="1">
      <alignment horizontal="center" vertical="center"/>
    </xf>
    <xf numFmtId="4" fontId="26" fillId="0" borderId="0" xfId="9" applyNumberFormat="1" applyFont="1" applyBorder="1">
      <alignment horizontal="right" vertical="center"/>
    </xf>
    <xf numFmtId="3" fontId="26" fillId="0" borderId="0" xfId="9" applyNumberFormat="1" applyFont="1" applyBorder="1">
      <alignment horizontal="right" vertical="center"/>
    </xf>
    <xf numFmtId="0" fontId="3" fillId="0" borderId="0" xfId="12" applyFont="1"/>
    <xf numFmtId="0" fontId="20" fillId="0" borderId="0" xfId="12" applyFont="1"/>
    <xf numFmtId="0" fontId="27" fillId="0" borderId="0" xfId="12" applyFont="1"/>
    <xf numFmtId="0" fontId="20" fillId="0" borderId="0" xfId="8" quotePrefix="1" applyBorder="1" applyAlignment="1">
      <alignment horizontal="left" vertical="center" wrapText="1" indent="3"/>
    </xf>
    <xf numFmtId="3" fontId="24" fillId="0" borderId="0" xfId="9" applyNumberFormat="1" applyBorder="1">
      <alignment horizontal="right" vertical="center"/>
    </xf>
    <xf numFmtId="0" fontId="24" fillId="0" borderId="0" xfId="9" applyNumberFormat="1" applyBorder="1">
      <alignment horizontal="right" vertical="center"/>
    </xf>
    <xf numFmtId="0" fontId="16" fillId="0" borderId="0" xfId="12" applyFont="1" applyAlignment="1">
      <alignment wrapText="1"/>
    </xf>
    <xf numFmtId="4" fontId="16" fillId="0" borderId="0" xfId="12" applyNumberFormat="1" applyFont="1"/>
    <xf numFmtId="3" fontId="16" fillId="0" borderId="0" xfId="12" applyNumberFormat="1" applyFont="1"/>
    <xf numFmtId="3" fontId="20" fillId="0" borderId="0" xfId="12" applyNumberFormat="1" applyFont="1" applyAlignment="1">
      <alignment vertical="top" wrapText="1" justifyLastLine="1"/>
    </xf>
    <xf numFmtId="0" fontId="22" fillId="0" borderId="0" xfId="6" quotePrefix="1" applyFill="1" applyBorder="1">
      <alignment horizontal="center" vertical="center"/>
    </xf>
    <xf numFmtId="0" fontId="20" fillId="0" borderId="0" xfId="7" quotePrefix="1" applyBorder="1">
      <alignment horizontal="left" vertical="center" wrapText="1" justifyLastLine="1"/>
    </xf>
    <xf numFmtId="0" fontId="20" fillId="0" borderId="0" xfId="8" quotePrefix="1" applyBorder="1">
      <alignment horizontal="left" vertical="center" wrapText="1"/>
    </xf>
    <xf numFmtId="4" fontId="17" fillId="5" borderId="3" xfId="3" applyNumberFormat="1" applyFont="1" applyFill="1" applyBorder="1" applyAlignment="1">
      <alignment horizontal="center" vertical="center" wrapText="1" justifyLastLine="1"/>
    </xf>
    <xf numFmtId="0" fontId="28" fillId="0" borderId="0" xfId="12" applyFont="1" applyAlignment="1">
      <alignment horizontal="center" vertical="center"/>
    </xf>
    <xf numFmtId="0" fontId="21" fillId="0" borderId="0" xfId="13" quotePrefix="1" applyNumberFormat="1" applyFill="1" applyBorder="1">
      <alignment horizontal="left" vertical="center" indent="1"/>
    </xf>
    <xf numFmtId="3" fontId="21" fillId="0" borderId="0" xfId="4" applyNumberFormat="1" applyFill="1" applyBorder="1">
      <alignment vertical="center"/>
    </xf>
    <xf numFmtId="3" fontId="29" fillId="0" borderId="0" xfId="4" applyNumberFormat="1" applyFont="1" applyFill="1" applyBorder="1">
      <alignment vertical="center"/>
    </xf>
    <xf numFmtId="4" fontId="29" fillId="0" borderId="0" xfId="4" applyNumberFormat="1" applyFont="1" applyFill="1" applyBorder="1">
      <alignment vertical="center"/>
    </xf>
    <xf numFmtId="0" fontId="20" fillId="0" borderId="0" xfId="10" quotePrefix="1" applyBorder="1" applyAlignment="1">
      <alignment horizontal="left" vertical="center" wrapText="1" indent="4"/>
    </xf>
    <xf numFmtId="0" fontId="20" fillId="0" borderId="0" xfId="10" quotePrefix="1" applyBorder="1">
      <alignment horizontal="left" vertical="center" wrapText="1"/>
    </xf>
    <xf numFmtId="0" fontId="20" fillId="0" borderId="0" xfId="11" quotePrefix="1" applyFont="1" applyBorder="1" applyAlignment="1">
      <alignment horizontal="left" vertical="center" wrapText="1" indent="5"/>
    </xf>
    <xf numFmtId="0" fontId="20" fillId="0" borderId="0" xfId="11" quotePrefix="1" applyFont="1" applyBorder="1">
      <alignment horizontal="left" vertical="center" wrapText="1"/>
    </xf>
    <xf numFmtId="0" fontId="23" fillId="0" borderId="0" xfId="11" quotePrefix="1" applyBorder="1" applyAlignment="1">
      <alignment horizontal="left" vertical="center" wrapText="1" indent="7"/>
    </xf>
    <xf numFmtId="0" fontId="23" fillId="0" borderId="0" xfId="11" quotePrefix="1" applyBorder="1" applyAlignment="1">
      <alignment horizontal="left" vertical="center" wrapText="1" indent="8"/>
    </xf>
    <xf numFmtId="0" fontId="21" fillId="0" borderId="0" xfId="4" applyNumberFormat="1" applyFill="1" applyBorder="1">
      <alignment vertical="center"/>
    </xf>
    <xf numFmtId="0" fontId="16" fillId="0" borderId="0" xfId="2" quotePrefix="1" applyFont="1" applyAlignment="1">
      <alignment horizontal="left" indent="6"/>
    </xf>
    <xf numFmtId="4" fontId="15" fillId="0" borderId="0" xfId="2" applyNumberFormat="1"/>
    <xf numFmtId="0" fontId="30" fillId="0" borderId="0" xfId="2" applyFont="1" applyAlignment="1">
      <alignment horizontal="center"/>
    </xf>
    <xf numFmtId="0" fontId="31" fillId="0" borderId="0" xfId="2" applyFont="1" applyAlignment="1">
      <alignment horizontal="center"/>
    </xf>
    <xf numFmtId="4" fontId="6" fillId="0" borderId="1" xfId="2" applyNumberFormat="1" applyFont="1" applyBorder="1"/>
    <xf numFmtId="0" fontId="15" fillId="0" borderId="0" xfId="2" applyAlignment="1">
      <alignment vertical="center"/>
    </xf>
    <xf numFmtId="4" fontId="6" fillId="0" borderId="1" xfId="2" applyNumberFormat="1" applyFont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4" fontId="15" fillId="0" borderId="1" xfId="2" applyNumberFormat="1" applyBorder="1"/>
    <xf numFmtId="4" fontId="3" fillId="0" borderId="1" xfId="2" applyNumberFormat="1" applyFont="1" applyBorder="1"/>
    <xf numFmtId="0" fontId="6" fillId="0" borderId="4" xfId="2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4" fontId="8" fillId="0" borderId="1" xfId="9" applyNumberFormat="1" applyFont="1" applyBorder="1">
      <alignment horizontal="right" vertical="center"/>
    </xf>
    <xf numFmtId="0" fontId="3" fillId="0" borderId="0" xfId="12" applyFont="1" applyAlignment="1">
      <alignment horizontal="left"/>
    </xf>
    <xf numFmtId="4" fontId="3" fillId="0" borderId="0" xfId="12" applyNumberFormat="1" applyFont="1"/>
    <xf numFmtId="4" fontId="3" fillId="0" borderId="0" xfId="12" applyNumberFormat="1" applyFont="1" applyAlignment="1">
      <alignment horizontal="center"/>
    </xf>
    <xf numFmtId="0" fontId="33" fillId="0" borderId="0" xfId="12" applyFont="1" applyAlignment="1">
      <alignment horizontal="left"/>
    </xf>
    <xf numFmtId="4" fontId="6" fillId="0" borderId="1" xfId="12" applyNumberFormat="1" applyBorder="1" applyAlignment="1">
      <alignment vertical="center"/>
    </xf>
    <xf numFmtId="4" fontId="6" fillId="0" borderId="1" xfId="12" applyNumberFormat="1" applyBorder="1" applyAlignment="1">
      <alignment horizontal="center" vertical="center"/>
    </xf>
    <xf numFmtId="4" fontId="6" fillId="0" borderId="1" xfId="12" applyNumberFormat="1" applyBorder="1" applyAlignment="1">
      <alignment horizontal="right" vertical="center"/>
    </xf>
    <xf numFmtId="4" fontId="3" fillId="0" borderId="1" xfId="12" applyNumberFormat="1" applyFont="1" applyBorder="1" applyAlignment="1">
      <alignment vertical="center"/>
    </xf>
    <xf numFmtId="4" fontId="3" fillId="0" borderId="1" xfId="12" applyNumberFormat="1" applyFont="1" applyBorder="1" applyAlignment="1">
      <alignment horizontal="center" vertical="center"/>
    </xf>
    <xf numFmtId="1" fontId="6" fillId="0" borderId="1" xfId="2" applyNumberFormat="1" applyFont="1" applyBorder="1" applyAlignment="1">
      <alignment horizontal="left"/>
    </xf>
    <xf numFmtId="0" fontId="1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5" fillId="0" borderId="1" xfId="1" quotePrefix="1" applyFont="1" applyBorder="1" applyAlignment="1">
      <alignment horizontal="center" vertical="center" wrapText="1"/>
    </xf>
    <xf numFmtId="0" fontId="7" fillId="0" borderId="1" xfId="1" quotePrefix="1" applyFont="1" applyBorder="1" applyAlignment="1">
      <alignment horizontal="center" wrapText="1"/>
    </xf>
    <xf numFmtId="0" fontId="7" fillId="0" borderId="4" xfId="1" quotePrefix="1" applyFont="1" applyBorder="1" applyAlignment="1">
      <alignment horizont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3" xfId="1" applyFont="1" applyBorder="1" applyAlignment="1">
      <alignment vertical="center" wrapText="1"/>
    </xf>
    <xf numFmtId="0" fontId="3" fillId="0" borderId="3" xfId="1" applyFont="1" applyBorder="1" applyAlignment="1">
      <alignment vertical="center"/>
    </xf>
    <xf numFmtId="0" fontId="3" fillId="0" borderId="4" xfId="1" quotePrefix="1" applyFont="1" applyBorder="1" applyAlignment="1">
      <alignment horizontal="lef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vertical="center" wrapText="1"/>
    </xf>
    <xf numFmtId="0" fontId="3" fillId="3" borderId="3" xfId="1" applyFont="1" applyFill="1" applyBorder="1" applyAlignment="1">
      <alignment vertical="center"/>
    </xf>
    <xf numFmtId="0" fontId="3" fillId="0" borderId="4" xfId="1" quotePrefix="1" applyFont="1" applyBorder="1" applyAlignment="1">
      <alignment horizontal="left" vertical="center" wrapText="1"/>
    </xf>
    <xf numFmtId="0" fontId="3" fillId="3" borderId="4" xfId="1" quotePrefix="1" applyFont="1" applyFill="1" applyBorder="1" applyAlignment="1">
      <alignment horizontal="left" vertical="center" wrapText="1"/>
    </xf>
    <xf numFmtId="0" fontId="7" fillId="0" borderId="4" xfId="1" quotePrefix="1" applyFont="1" applyBorder="1" applyAlignment="1">
      <alignment horizontal="center" vertical="center" wrapText="1"/>
    </xf>
    <xf numFmtId="0" fontId="7" fillId="0" borderId="3" xfId="1" quotePrefix="1" applyFont="1" applyBorder="1" applyAlignment="1">
      <alignment horizontal="center" vertical="center" wrapText="1"/>
    </xf>
    <xf numFmtId="0" fontId="5" fillId="3" borderId="4" xfId="1" quotePrefix="1" applyFont="1" applyFill="1" applyBorder="1" applyAlignment="1">
      <alignment horizontal="left" wrapText="1"/>
    </xf>
    <xf numFmtId="0" fontId="5" fillId="3" borderId="3" xfId="1" quotePrefix="1" applyFont="1" applyFill="1" applyBorder="1" applyAlignment="1">
      <alignment horizontal="left" wrapText="1"/>
    </xf>
    <xf numFmtId="0" fontId="5" fillId="3" borderId="2" xfId="1" quotePrefix="1" applyFont="1" applyFill="1" applyBorder="1" applyAlignment="1">
      <alignment horizontal="left" wrapText="1"/>
    </xf>
    <xf numFmtId="0" fontId="5" fillId="3" borderId="1" xfId="1" quotePrefix="1" applyFont="1" applyFill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6" fillId="0" borderId="3" xfId="1" applyFont="1" applyBorder="1" applyAlignment="1">
      <alignment vertical="center" wrapText="1"/>
    </xf>
    <xf numFmtId="3" fontId="17" fillId="5" borderId="3" xfId="2" applyNumberFormat="1" applyFont="1" applyFill="1" applyBorder="1" applyAlignment="1">
      <alignment horizontal="center" vertical="center" wrapText="1" justifyLastLine="1"/>
    </xf>
    <xf numFmtId="3" fontId="18" fillId="5" borderId="3" xfId="2" applyNumberFormat="1" applyFont="1" applyFill="1" applyBorder="1" applyAlignment="1">
      <alignment horizontal="center" vertical="center" wrapText="1" justifyLastLine="1"/>
    </xf>
    <xf numFmtId="3" fontId="17" fillId="5" borderId="3" xfId="12" applyNumberFormat="1" applyFont="1" applyFill="1" applyBorder="1" applyAlignment="1">
      <alignment horizontal="center" vertical="center" wrapText="1" justifyLastLine="1"/>
    </xf>
    <xf numFmtId="3" fontId="18" fillId="5" borderId="3" xfId="12" applyNumberFormat="1" applyFont="1" applyFill="1" applyBorder="1" applyAlignment="1">
      <alignment horizontal="center" vertical="center" wrapText="1" justifyLastLine="1"/>
    </xf>
    <xf numFmtId="0" fontId="3" fillId="0" borderId="1" xfId="12" applyFont="1" applyBorder="1" applyAlignment="1">
      <alignment horizontal="left" vertical="center"/>
    </xf>
    <xf numFmtId="0" fontId="6" fillId="0" borderId="1" xfId="12" applyBorder="1" applyAlignment="1">
      <alignment horizontal="left" vertical="center" wrapText="1" indent="1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32" fillId="9" borderId="4" xfId="0" applyFont="1" applyFill="1" applyBorder="1" applyAlignment="1">
      <alignment horizontal="center" vertical="center"/>
    </xf>
    <xf numFmtId="0" fontId="32" fillId="9" borderId="2" xfId="0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center" vertical="center" wrapText="1"/>
    </xf>
  </cellXfs>
  <cellStyles count="14">
    <cellStyle name="Normal" xfId="0" builtinId="0"/>
    <cellStyle name="Normal 2" xfId="2" xr:uid="{00000000-0005-0000-0000-000001000000}"/>
    <cellStyle name="Normal 3" xfId="12" xr:uid="{00000000-0005-0000-0000-000002000000}"/>
    <cellStyle name="Normalno 3" xfId="1" xr:uid="{00000000-0005-0000-0000-000003000000}"/>
    <cellStyle name="SAPBEXaggData" xfId="4" xr:uid="{00000000-0005-0000-0000-000004000000}"/>
    <cellStyle name="SAPBEXaggItem" xfId="13" xr:uid="{00000000-0005-0000-0000-000005000000}"/>
    <cellStyle name="SAPBEXchaText" xfId="3" xr:uid="{00000000-0005-0000-0000-000006000000}"/>
    <cellStyle name="SAPBEXformats" xfId="6" xr:uid="{00000000-0005-0000-0000-000007000000}"/>
    <cellStyle name="SAPBEXHLevel0" xfId="7" xr:uid="{00000000-0005-0000-0000-000008000000}"/>
    <cellStyle name="SAPBEXHLevel0X" xfId="5" xr:uid="{00000000-0005-0000-0000-000009000000}"/>
    <cellStyle name="SAPBEXHLevel1" xfId="8" xr:uid="{00000000-0005-0000-0000-00000A000000}"/>
    <cellStyle name="SAPBEXHLevel2" xfId="10" xr:uid="{00000000-0005-0000-0000-00000B000000}"/>
    <cellStyle name="SAPBEXHLevel3" xfId="11" xr:uid="{00000000-0005-0000-0000-00000C000000}"/>
    <cellStyle name="SAPBEXstdData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13</xdr:row>
      <xdr:rowOff>95250</xdr:rowOff>
    </xdr:from>
    <xdr:to>
      <xdr:col>8</xdr:col>
      <xdr:colOff>114300</xdr:colOff>
      <xdr:row>28</xdr:row>
      <xdr:rowOff>76200</xdr:rowOff>
    </xdr:to>
    <xdr:pic macro="DesignIconClicked">
      <xdr:nvPicPr>
        <xdr:cNvPr id="2" name="BEx5CA4FVL7DQ17MNUR2TECUR531" descr="analysis_prev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11487150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6</xdr:col>
      <xdr:colOff>1295400</xdr:colOff>
      <xdr:row>36</xdr:row>
      <xdr:rowOff>142875</xdr:rowOff>
    </xdr:to>
    <xdr:pic macro="DesignIconClicked">
      <xdr:nvPicPr>
        <xdr:cNvPr id="2" name="BExJ0QUJ0I6USL8I24FM9228VCBI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3075"/>
          <a:ext cx="10687050" cy="386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10</xdr:row>
      <xdr:rowOff>0</xdr:rowOff>
    </xdr:from>
    <xdr:to>
      <xdr:col>7</xdr:col>
      <xdr:colOff>1209675</xdr:colOff>
      <xdr:row>14</xdr:row>
      <xdr:rowOff>142875</xdr:rowOff>
    </xdr:to>
    <xdr:pic macro="DesignIconClicked">
      <xdr:nvPicPr>
        <xdr:cNvPr id="2" name="BEx5CA4FVL7DQ17MNUR2TECUR531" descr="analysis_prev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1150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15</xdr:row>
      <xdr:rowOff>0</xdr:rowOff>
    </xdr:from>
    <xdr:to>
      <xdr:col>5</xdr:col>
      <xdr:colOff>876300</xdr:colOff>
      <xdr:row>22</xdr:row>
      <xdr:rowOff>139700</xdr:rowOff>
    </xdr:to>
    <xdr:pic macro="DesignIconClicked">
      <xdr:nvPicPr>
        <xdr:cNvPr id="2" name="BEx5CA4FVL7DQ17MNUR2TECUR531" descr="analysis_prev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3100"/>
          <a:ext cx="92583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262</xdr:row>
      <xdr:rowOff>0</xdr:rowOff>
    </xdr:from>
    <xdr:to>
      <xdr:col>2</xdr:col>
      <xdr:colOff>313563</xdr:colOff>
      <xdr:row>266</xdr:row>
      <xdr:rowOff>4572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370250"/>
          <a:ext cx="4964938" cy="639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AGODA\Prora&#269;un\2023\Obrazlo&#382;enje%20izvr&#353;enja%202023\Godi&#353;nji%20izvje&#353;taj%20o%20izvr&#353;enju%20FP%20za%202023\SDR%20Izvje&#353;taji%20iz%20riznice%201.1.-31.12.2023\FP0001PR%20Sa&#382;etak.xls" TargetMode="External"/><Relationship Id="rId1" Type="http://schemas.openxmlformats.org/officeDocument/2006/relationships/externalLinkPath" Target="/2023/Obrazlo&#382;enje%20izvr&#353;enja%202023/Godi&#353;nji%20izvje&#353;taj%20o%20izvr&#353;enju%20FP%20za%202023/SDR%20Izvje&#353;taji%20iz%20riznice%201.1.-31.12.2023/FP0001PR%20Sa&#382;eta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RepositorySheet"/>
      <sheetName val="Sažetak"/>
      <sheetName val="Sažetak prilagođeno"/>
      <sheetName val="FP0002PRPV2"/>
      <sheetName val="FP0002PRR"/>
      <sheetName val="FP0002PRB"/>
      <sheetName val="FP0005PRV2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6</v>
          </cell>
          <cell r="C5" t="str">
            <v>Prihodi poslovanja</v>
          </cell>
          <cell r="D5">
            <v>713333.6</v>
          </cell>
          <cell r="E5">
            <v>1397989</v>
          </cell>
          <cell r="F5">
            <v>1397989</v>
          </cell>
          <cell r="G5">
            <v>652281.75</v>
          </cell>
          <cell r="H5">
            <v>91.441332638754105</v>
          </cell>
          <cell r="I5">
            <v>46.658575282065897</v>
          </cell>
        </row>
      </sheetData>
      <sheetData sheetId="4">
        <row r="1">
          <cell r="C1" t="str">
            <v xml:space="preserve">
Ostvarenje/Izvršenje 
01.2022. - 12.2022.</v>
          </cell>
          <cell r="D1" t="str">
            <v xml:space="preserve">
Izvorni plan ili Rebalans 
2023.</v>
          </cell>
          <cell r="E1" t="str">
            <v xml:space="preserve">
Tekući plan 
2023.</v>
          </cell>
          <cell r="F1" t="str">
            <v xml:space="preserve">
Ostvarenje/Izvršenje 
01.2023. - 12.2023.</v>
          </cell>
          <cell r="G1" t="str">
            <v xml:space="preserve">
Indeks
(5)/(2)</v>
          </cell>
          <cell r="H1" t="str">
            <v xml:space="preserve">
Indeks
(5)/(4)</v>
          </cell>
        </row>
        <row r="3">
          <cell r="A3" t="str">
            <v>EKONOMSKA KLASIFIKACIJA</v>
          </cell>
          <cell r="B3" t="str">
            <v>EKONOMSKA KLASIFIKACIJA</v>
          </cell>
          <cell r="C3">
            <v>15542148.220000001</v>
          </cell>
          <cell r="D3">
            <v>17427921</v>
          </cell>
          <cell r="E3">
            <v>17223362</v>
          </cell>
          <cell r="F3">
            <v>16422703.359999999</v>
          </cell>
        </row>
        <row r="4">
          <cell r="A4" t="str">
            <v>ODLJEV</v>
          </cell>
          <cell r="B4" t="str">
            <v/>
          </cell>
          <cell r="C4">
            <v>15542148.220000001</v>
          </cell>
          <cell r="D4">
            <v>17427921</v>
          </cell>
          <cell r="E4">
            <v>17223362</v>
          </cell>
          <cell r="F4">
            <v>16422703.359999999</v>
          </cell>
        </row>
        <row r="5">
          <cell r="A5" t="str">
            <v>RASHODI</v>
          </cell>
          <cell r="B5" t="str">
            <v>RASHODI</v>
          </cell>
          <cell r="C5">
            <v>15542148.220000001</v>
          </cell>
          <cell r="D5">
            <v>17427921</v>
          </cell>
          <cell r="E5">
            <v>17223362</v>
          </cell>
          <cell r="F5">
            <v>16422703.359999999</v>
          </cell>
        </row>
        <row r="6">
          <cell r="A6" t="str">
            <v>3</v>
          </cell>
          <cell r="B6" t="str">
            <v>Rashodi poslovanja</v>
          </cell>
          <cell r="C6">
            <v>12743851.939999999</v>
          </cell>
          <cell r="D6">
            <v>16344784</v>
          </cell>
          <cell r="E6">
            <v>16138500</v>
          </cell>
          <cell r="F6">
            <v>15471182.470000001</v>
          </cell>
        </row>
        <row r="7">
          <cell r="A7" t="str">
            <v>4</v>
          </cell>
          <cell r="B7" t="str">
            <v>Rashodi za nabavu nefinancijske imovine</v>
          </cell>
          <cell r="C7">
            <v>2798296.28</v>
          </cell>
          <cell r="D7">
            <v>1083137</v>
          </cell>
          <cell r="E7">
            <v>1084862</v>
          </cell>
          <cell r="F7">
            <v>951520.89</v>
          </cell>
        </row>
      </sheetData>
      <sheetData sheetId="5">
        <row r="3">
          <cell r="B3">
            <v>15121664.109999999</v>
          </cell>
          <cell r="C3">
            <v>16018934</v>
          </cell>
          <cell r="D3">
            <v>15814375</v>
          </cell>
          <cell r="E3">
            <v>15684923.52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workbookViewId="0">
      <selection activeCell="O10" sqref="O10"/>
    </sheetView>
  </sheetViews>
  <sheetFormatPr defaultRowHeight="11.25" x14ac:dyDescent="0.2"/>
  <cols>
    <col min="1" max="4" width="9.33203125" style="1"/>
    <col min="5" max="5" width="20.33203125" style="1" customWidth="1"/>
    <col min="6" max="6" width="29.33203125" style="2" customWidth="1"/>
    <col min="7" max="8" width="29.33203125" style="3" customWidth="1"/>
    <col min="9" max="9" width="29.33203125" style="2" customWidth="1"/>
    <col min="10" max="11" width="14.33203125" style="2" customWidth="1"/>
    <col min="12" max="16384" width="9.33203125" style="1"/>
  </cols>
  <sheetData>
    <row r="1" spans="1:11" ht="40.5" customHeight="1" x14ac:dyDescent="0.2">
      <c r="A1" s="138" t="s">
        <v>317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8" x14ac:dyDescent="0.2">
      <c r="A2" s="22"/>
      <c r="B2" s="22"/>
      <c r="C2" s="22"/>
      <c r="D2" s="22"/>
      <c r="E2" s="22"/>
      <c r="F2" s="35"/>
      <c r="G2" s="36"/>
      <c r="H2" s="36"/>
      <c r="I2" s="35"/>
      <c r="J2" s="35"/>
      <c r="K2" s="35"/>
    </row>
    <row r="3" spans="1:11" ht="15.75" x14ac:dyDescent="0.2">
      <c r="A3" s="138" t="s">
        <v>20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1" ht="18" x14ac:dyDescent="0.2">
      <c r="A4" s="22"/>
      <c r="B4" s="22"/>
      <c r="C4" s="22"/>
      <c r="D4" s="22"/>
      <c r="E4" s="22"/>
      <c r="F4" s="35"/>
      <c r="G4" s="36"/>
      <c r="H4" s="36"/>
      <c r="I4" s="35"/>
      <c r="J4" s="35"/>
      <c r="K4" s="35"/>
    </row>
    <row r="5" spans="1:11" ht="15.75" x14ac:dyDescent="0.2">
      <c r="A5" s="138" t="s">
        <v>19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</row>
    <row r="6" spans="1:11" ht="15.75" x14ac:dyDescent="0.2">
      <c r="A6" s="34"/>
      <c r="B6" s="34"/>
      <c r="C6" s="34"/>
      <c r="D6" s="34"/>
      <c r="E6" s="34"/>
      <c r="F6" s="32"/>
      <c r="G6" s="33"/>
      <c r="H6" s="33"/>
      <c r="I6" s="32"/>
      <c r="J6" s="32"/>
      <c r="K6" s="32"/>
    </row>
    <row r="7" spans="1:11" ht="18" x14ac:dyDescent="0.2">
      <c r="A7" s="139" t="s">
        <v>18</v>
      </c>
      <c r="B7" s="139"/>
      <c r="C7" s="139"/>
      <c r="D7" s="139"/>
      <c r="E7" s="139"/>
      <c r="F7" s="31"/>
      <c r="G7" s="30"/>
      <c r="H7" s="30"/>
      <c r="I7" s="29"/>
      <c r="J7" s="28"/>
      <c r="K7" s="28"/>
    </row>
    <row r="8" spans="1:11" ht="54" customHeight="1" x14ac:dyDescent="0.2">
      <c r="A8" s="140" t="s">
        <v>9</v>
      </c>
      <c r="B8" s="140"/>
      <c r="C8" s="140"/>
      <c r="D8" s="140"/>
      <c r="E8" s="140"/>
      <c r="F8" s="17" t="str">
        <f>UPPER([1]FP0002PRR!C1)</f>
        <v xml:space="preserve">
OSTVARENJE/IZVRŠENJE 
01.2022. - 12.2022.</v>
      </c>
      <c r="G8" s="17" t="str">
        <f>UPPER([1]FP0002PRR!D1)</f>
        <v xml:space="preserve">
IZVORNI PLAN ILI REBALANS 
2023.</v>
      </c>
      <c r="H8" s="17" t="str">
        <f>UPPER([1]FP0002PRR!E1)</f>
        <v xml:space="preserve">
TEKUĆI PLAN 
2023.</v>
      </c>
      <c r="I8" s="17" t="str">
        <f>UPPER([1]FP0002PRR!F1)</f>
        <v xml:space="preserve">
OSTVARENJE/IZVRŠENJE 
01.2023. - 12.2023.</v>
      </c>
      <c r="J8" s="17" t="str">
        <f>UPPER([1]FP0002PRR!G1)</f>
        <v xml:space="preserve">
INDEKS
(5)/(2)</v>
      </c>
      <c r="K8" s="17" t="str">
        <f>UPPER([1]FP0002PRR!H1)</f>
        <v xml:space="preserve">
INDEKS
(5)/(4)</v>
      </c>
    </row>
    <row r="9" spans="1:11" x14ac:dyDescent="0.2">
      <c r="A9" s="141">
        <v>1</v>
      </c>
      <c r="B9" s="141"/>
      <c r="C9" s="141"/>
      <c r="D9" s="141"/>
      <c r="E9" s="142"/>
      <c r="F9" s="16">
        <v>2</v>
      </c>
      <c r="G9" s="16">
        <v>3</v>
      </c>
      <c r="H9" s="16">
        <v>4</v>
      </c>
      <c r="I9" s="16">
        <v>5</v>
      </c>
      <c r="J9" s="15" t="s">
        <v>8</v>
      </c>
      <c r="K9" s="15" t="s">
        <v>7</v>
      </c>
    </row>
    <row r="10" spans="1:11" ht="30" customHeight="1" x14ac:dyDescent="0.2">
      <c r="A10" s="143" t="s">
        <v>17</v>
      </c>
      <c r="B10" s="144"/>
      <c r="C10" s="144"/>
      <c r="D10" s="144"/>
      <c r="E10" s="145"/>
      <c r="F10" s="12">
        <f>IFERROR(VLOOKUP("6",[1]FP0002PRPV2!$B$5:$I$6,3,FALSE), 0)+IFERROR([1]FP0002PRB!B3,0)</f>
        <v>15834997.709999999</v>
      </c>
      <c r="G10" s="13">
        <f>IFERROR(VLOOKUP("6",[1]FP0002PRPV2!$B$5:$I$6,4,FALSE),0)+IFERROR([1]FP0002PRB!C3,0)</f>
        <v>17416923</v>
      </c>
      <c r="H10" s="13">
        <f>IFERROR(VLOOKUP("6",[1]FP0002PRPV2!$B$5:$I$6,5,FALSE),0)+IFERROR([1]FP0002PRB!D3,0)</f>
        <v>17212364</v>
      </c>
      <c r="I10" s="12">
        <f>IFERROR(VLOOKUP("6",[1]FP0002PRPV2!$B$5:$I$6,6,FALSE),0)+IFERROR([1]FP0002PRB!E3,0)</f>
        <v>16337205.27</v>
      </c>
      <c r="J10" s="27">
        <f t="shared" ref="J10:J16" si="0">IFERROR(I10/F10*100,"")</f>
        <v>103.17150383724305</v>
      </c>
      <c r="K10" s="27">
        <f t="shared" ref="K10:K16" si="1">IFERROR(I10/H10*100,"")</f>
        <v>94.915522760266981</v>
      </c>
    </row>
    <row r="11" spans="1:11" ht="30" customHeight="1" x14ac:dyDescent="0.2">
      <c r="A11" s="146" t="s">
        <v>16</v>
      </c>
      <c r="B11" s="145"/>
      <c r="C11" s="145"/>
      <c r="D11" s="145"/>
      <c r="E11" s="145"/>
      <c r="F11" s="12">
        <f>IFERROR(VLOOKUP("7",[1]FP0002PRPV2!$B$5:$I$6,3,FALSE),0)</f>
        <v>0</v>
      </c>
      <c r="G11" s="13">
        <f>IFERROR(VLOOKUP("7",[1]FP0002PRPV2!$B$5:$I$6,4,FALSE),0)</f>
        <v>0</v>
      </c>
      <c r="H11" s="13">
        <f>IFERROR(VLOOKUP("7",[1]FP0002PRPV2!$B$5:$I$6,5,FALSE),0)</f>
        <v>0</v>
      </c>
      <c r="I11" s="12">
        <f>IFERROR(VLOOKUP("7",[1]FP0002PRPV2!$B$5:$I$6,6,FALSE),0)</f>
        <v>0</v>
      </c>
      <c r="J11" s="27" t="str">
        <f t="shared" si="0"/>
        <v/>
      </c>
      <c r="K11" s="27" t="str">
        <f t="shared" si="1"/>
        <v/>
      </c>
    </row>
    <row r="12" spans="1:11" ht="12.75" x14ac:dyDescent="0.2">
      <c r="A12" s="147" t="s">
        <v>15</v>
      </c>
      <c r="B12" s="148"/>
      <c r="C12" s="148"/>
      <c r="D12" s="148"/>
      <c r="E12" s="149"/>
      <c r="F12" s="10">
        <f>F10+F11</f>
        <v>15834997.709999999</v>
      </c>
      <c r="G12" s="14">
        <f>G10+G11</f>
        <v>17416923</v>
      </c>
      <c r="H12" s="14">
        <f>H10+H11</f>
        <v>17212364</v>
      </c>
      <c r="I12" s="10">
        <f>I10+I11</f>
        <v>16337205.27</v>
      </c>
      <c r="J12" s="7">
        <f t="shared" si="0"/>
        <v>103.17150383724305</v>
      </c>
      <c r="K12" s="7">
        <f t="shared" si="1"/>
        <v>94.915522760266981</v>
      </c>
    </row>
    <row r="13" spans="1:11" ht="30" customHeight="1" x14ac:dyDescent="0.2">
      <c r="A13" s="150" t="s">
        <v>14</v>
      </c>
      <c r="B13" s="144"/>
      <c r="C13" s="144"/>
      <c r="D13" s="144"/>
      <c r="E13" s="144"/>
      <c r="F13" s="12">
        <f>IFERROR(VLOOKUP("3",[1]FP0002PRR!$A$3:$F$7,3,FALSE),0)</f>
        <v>12743851.939999999</v>
      </c>
      <c r="G13" s="13">
        <f>IFERROR(VLOOKUP("3",[1]FP0002PRR!$A$3:$F$7,4,FALSE),0)</f>
        <v>16344784</v>
      </c>
      <c r="H13" s="13">
        <f>IFERROR(VLOOKUP("3",[1]FP0002PRR!$A$3:$F$7,5,FALSE),0)</f>
        <v>16138500</v>
      </c>
      <c r="I13" s="12">
        <f>IFERROR(VLOOKUP("3",[1]FP0002PRR!$A$3:$F$7,6,FALSE),0)</f>
        <v>15471182.470000001</v>
      </c>
      <c r="J13" s="26">
        <f t="shared" si="0"/>
        <v>121.40114733630529</v>
      </c>
      <c r="K13" s="26">
        <f t="shared" si="1"/>
        <v>95.865058524646045</v>
      </c>
    </row>
    <row r="14" spans="1:11" ht="30" customHeight="1" x14ac:dyDescent="0.2">
      <c r="A14" s="146" t="s">
        <v>13</v>
      </c>
      <c r="B14" s="145"/>
      <c r="C14" s="145"/>
      <c r="D14" s="145"/>
      <c r="E14" s="145"/>
      <c r="F14" s="12">
        <f>IFERROR(VLOOKUP("4",[1]FP0002PRR!$A$3:$F$7,3,FALSE),0)</f>
        <v>2798296.28</v>
      </c>
      <c r="G14" s="13">
        <f>IFERROR(VLOOKUP("4",[1]FP0002PRR!$A$3:$F$7,4,FALSE),0)</f>
        <v>1083137</v>
      </c>
      <c r="H14" s="13">
        <f>IFERROR(VLOOKUP("4",[1]FP0002PRR!$A$3:$F$7,5,FALSE),0)</f>
        <v>1084862</v>
      </c>
      <c r="I14" s="12">
        <f>IFERROR(VLOOKUP("4",[1]FP0002PRR!$A$3:$F$7,6,FALSE),0)</f>
        <v>951520.89</v>
      </c>
      <c r="J14" s="26">
        <f t="shared" si="0"/>
        <v>34.003579134944211</v>
      </c>
      <c r="K14" s="26">
        <f t="shared" si="1"/>
        <v>87.708933486471096</v>
      </c>
    </row>
    <row r="15" spans="1:11" ht="12.75" x14ac:dyDescent="0.2">
      <c r="A15" s="25" t="s">
        <v>12</v>
      </c>
      <c r="B15" s="24"/>
      <c r="C15" s="24"/>
      <c r="D15" s="24"/>
      <c r="E15" s="24"/>
      <c r="F15" s="10">
        <f>F13+F14</f>
        <v>15542148.219999999</v>
      </c>
      <c r="G15" s="14">
        <f>G13+G14</f>
        <v>17427921</v>
      </c>
      <c r="H15" s="14">
        <f>H13+H14</f>
        <v>17223362</v>
      </c>
      <c r="I15" s="10">
        <f>I13+I14</f>
        <v>16422703.360000001</v>
      </c>
      <c r="J15" s="7">
        <f t="shared" si="0"/>
        <v>105.66559479124567</v>
      </c>
      <c r="K15" s="7">
        <f t="shared" si="1"/>
        <v>95.351322000896232</v>
      </c>
    </row>
    <row r="16" spans="1:11" ht="12.75" x14ac:dyDescent="0.2">
      <c r="A16" s="151" t="s">
        <v>11</v>
      </c>
      <c r="B16" s="148"/>
      <c r="C16" s="148"/>
      <c r="D16" s="148"/>
      <c r="E16" s="148"/>
      <c r="F16" s="8">
        <f>F12-F15</f>
        <v>292849.49000000022</v>
      </c>
      <c r="G16" s="23">
        <f>G12-G15</f>
        <v>-10998</v>
      </c>
      <c r="H16" s="23">
        <f>H12-H15</f>
        <v>-10998</v>
      </c>
      <c r="I16" s="8">
        <f>I12-I15</f>
        <v>-85498.090000001714</v>
      </c>
      <c r="J16" s="7">
        <f t="shared" si="0"/>
        <v>-29.1952326773735</v>
      </c>
      <c r="K16" s="7">
        <f t="shared" si="1"/>
        <v>777.39670849246875</v>
      </c>
    </row>
    <row r="17" spans="1:11" ht="8.25" customHeight="1" x14ac:dyDescent="0.2">
      <c r="A17" s="22"/>
      <c r="B17" s="21"/>
      <c r="C17" s="21"/>
      <c r="D17" s="21"/>
      <c r="E17" s="21"/>
      <c r="F17" s="19"/>
      <c r="G17" s="20"/>
      <c r="H17" s="20"/>
      <c r="I17" s="19"/>
      <c r="J17" s="18"/>
      <c r="K17" s="18"/>
    </row>
    <row r="18" spans="1:11" ht="13.5" customHeight="1" x14ac:dyDescent="0.2">
      <c r="A18" s="139" t="s">
        <v>10</v>
      </c>
      <c r="B18" s="139"/>
      <c r="C18" s="139"/>
      <c r="D18" s="139"/>
      <c r="E18" s="139"/>
      <c r="F18" s="19"/>
      <c r="G18" s="20"/>
      <c r="H18" s="20"/>
      <c r="I18" s="19"/>
      <c r="J18" s="18"/>
      <c r="K18" s="18"/>
    </row>
    <row r="19" spans="1:11" ht="62.45" customHeight="1" x14ac:dyDescent="0.2">
      <c r="A19" s="140" t="s">
        <v>9</v>
      </c>
      <c r="B19" s="140"/>
      <c r="C19" s="140"/>
      <c r="D19" s="140"/>
      <c r="E19" s="140"/>
      <c r="F19" s="17" t="str">
        <f t="shared" ref="F19:K19" si="2">F8</f>
        <v xml:space="preserve">
OSTVARENJE/IZVRŠENJE 
01.2022. - 12.2022.</v>
      </c>
      <c r="G19" s="17" t="str">
        <f t="shared" si="2"/>
        <v xml:space="preserve">
IZVORNI PLAN ILI REBALANS 
2023.</v>
      </c>
      <c r="H19" s="17" t="str">
        <f t="shared" si="2"/>
        <v xml:space="preserve">
TEKUĆI PLAN 
2023.</v>
      </c>
      <c r="I19" s="17" t="str">
        <f t="shared" si="2"/>
        <v xml:space="preserve">
OSTVARENJE/IZVRŠENJE 
01.2023. - 12.2023.</v>
      </c>
      <c r="J19" s="17" t="str">
        <f t="shared" si="2"/>
        <v xml:space="preserve">
INDEKS
(5)/(2)</v>
      </c>
      <c r="K19" s="17" t="str">
        <f t="shared" si="2"/>
        <v xml:space="preserve">
INDEKS
(5)/(4)</v>
      </c>
    </row>
    <row r="20" spans="1:11" x14ac:dyDescent="0.2">
      <c r="A20" s="152">
        <v>1</v>
      </c>
      <c r="B20" s="153"/>
      <c r="C20" s="153"/>
      <c r="D20" s="153"/>
      <c r="E20" s="153"/>
      <c r="F20" s="16">
        <v>2</v>
      </c>
      <c r="G20" s="16">
        <v>3</v>
      </c>
      <c r="H20" s="16">
        <v>4</v>
      </c>
      <c r="I20" s="16">
        <v>5</v>
      </c>
      <c r="J20" s="15" t="s">
        <v>8</v>
      </c>
      <c r="K20" s="15" t="s">
        <v>7</v>
      </c>
    </row>
    <row r="21" spans="1:11" ht="30" customHeight="1" x14ac:dyDescent="0.2">
      <c r="A21" s="143" t="s">
        <v>6</v>
      </c>
      <c r="B21" s="158"/>
      <c r="C21" s="158"/>
      <c r="D21" s="158"/>
      <c r="E21" s="158"/>
      <c r="F21" s="12">
        <f>IFERROR(VLOOKUP("8",[1]FP0005PRV2!$A$3:$F$8,3,FALSE),0)</f>
        <v>0</v>
      </c>
      <c r="G21" s="13">
        <f>IFERROR(VLOOKUP("8",[1]FP0005PRV2!$A$3:$F$8,4,FALSE),0)</f>
        <v>0</v>
      </c>
      <c r="H21" s="13">
        <f>IFERROR(VLOOKUP("8",[1]FP0005PRV2!$A$3:$F$8,5,FALSE),0)</f>
        <v>0</v>
      </c>
      <c r="I21" s="12">
        <f>IFERROR(VLOOKUP("8",[1]FP0005PRV2!$A$3:$F$8,6,FALSE),0)</f>
        <v>0</v>
      </c>
      <c r="J21" s="11" t="str">
        <f t="shared" ref="J21:J26" si="3">IFERROR(I21/F21*100,"")</f>
        <v/>
      </c>
      <c r="K21" s="11" t="str">
        <f t="shared" ref="K21:K26" si="4">IFERROR(I21/H21*100,"")</f>
        <v/>
      </c>
    </row>
    <row r="22" spans="1:11" ht="30" customHeight="1" x14ac:dyDescent="0.2">
      <c r="A22" s="143" t="s">
        <v>5</v>
      </c>
      <c r="B22" s="159"/>
      <c r="C22" s="159"/>
      <c r="D22" s="159"/>
      <c r="E22" s="159"/>
      <c r="F22" s="12">
        <f>IFERROR(VLOOKUP("5",[1]FP0005PRV2!$A$3:$F$8,3,FALSE),0)</f>
        <v>0</v>
      </c>
      <c r="G22" s="13">
        <f>IFERROR(VLOOKUP("5",[1]FP0005PRV2!$A$3:$F$8,4,FALSE),0)</f>
        <v>0</v>
      </c>
      <c r="H22" s="13">
        <f>IFERROR(VLOOKUP("5",[1]FP0005PRV2!$A$3:$F$8,5,FALSE),0)</f>
        <v>0</v>
      </c>
      <c r="I22" s="12">
        <f>IFERROR(VLOOKUP("5",[1]FP0005PRV2!$A$3:$F$8,6,FALSE),0)</f>
        <v>0</v>
      </c>
      <c r="J22" s="11" t="str">
        <f t="shared" si="3"/>
        <v/>
      </c>
      <c r="K22" s="11" t="str">
        <f t="shared" si="4"/>
        <v/>
      </c>
    </row>
    <row r="23" spans="1:11" ht="12.75" x14ac:dyDescent="0.2">
      <c r="A23" s="154" t="s">
        <v>4</v>
      </c>
      <c r="B23" s="155"/>
      <c r="C23" s="155"/>
      <c r="D23" s="155"/>
      <c r="E23" s="156"/>
      <c r="F23" s="10">
        <f>F21-F22</f>
        <v>0</v>
      </c>
      <c r="G23" s="14">
        <f>G21-G22</f>
        <v>0</v>
      </c>
      <c r="H23" s="14">
        <f>H21-H22</f>
        <v>0</v>
      </c>
      <c r="I23" s="10">
        <f>I21-I22</f>
        <v>0</v>
      </c>
      <c r="J23" s="9" t="str">
        <f t="shared" si="3"/>
        <v/>
      </c>
      <c r="K23" s="9" t="str">
        <f t="shared" si="4"/>
        <v/>
      </c>
    </row>
    <row r="24" spans="1:11" ht="12.75" x14ac:dyDescent="0.2">
      <c r="A24" s="143" t="s">
        <v>3</v>
      </c>
      <c r="B24" s="159"/>
      <c r="C24" s="159"/>
      <c r="D24" s="159"/>
      <c r="E24" s="159"/>
      <c r="F24" s="12">
        <v>402098.67</v>
      </c>
      <c r="G24" s="13">
        <v>694948</v>
      </c>
      <c r="H24" s="13">
        <v>694948</v>
      </c>
      <c r="I24" s="12">
        <v>694948.16</v>
      </c>
      <c r="J24" s="11">
        <f t="shared" si="3"/>
        <v>172.83025581755842</v>
      </c>
      <c r="K24" s="11">
        <f t="shared" si="4"/>
        <v>100.00002302330535</v>
      </c>
    </row>
    <row r="25" spans="1:11" ht="12.75" x14ac:dyDescent="0.2">
      <c r="A25" s="143" t="s">
        <v>2</v>
      </c>
      <c r="B25" s="159"/>
      <c r="C25" s="159"/>
      <c r="D25" s="159"/>
      <c r="E25" s="159"/>
      <c r="F25" s="12">
        <v>-694948.16</v>
      </c>
      <c r="G25" s="13">
        <v>-683950</v>
      </c>
      <c r="H25" s="13">
        <v>-683950</v>
      </c>
      <c r="I25" s="12">
        <v>-609450.06999999995</v>
      </c>
      <c r="J25" s="11">
        <f t="shared" si="3"/>
        <v>87.697198881712254</v>
      </c>
      <c r="K25" s="11">
        <f t="shared" si="4"/>
        <v>89.107401125813283</v>
      </c>
    </row>
    <row r="26" spans="1:11" ht="12.75" x14ac:dyDescent="0.2">
      <c r="A26" s="154" t="s">
        <v>1</v>
      </c>
      <c r="B26" s="155"/>
      <c r="C26" s="155"/>
      <c r="D26" s="155"/>
      <c r="E26" s="156"/>
      <c r="F26" s="10">
        <f>+F23+F24+F25</f>
        <v>-292849.49000000005</v>
      </c>
      <c r="G26" s="10">
        <f>+G23+G24+G25</f>
        <v>10998</v>
      </c>
      <c r="H26" s="10">
        <f>+H23+H24+H25</f>
        <v>10998</v>
      </c>
      <c r="I26" s="10">
        <f>+I23+I24+I25</f>
        <v>85498.090000000084</v>
      </c>
      <c r="J26" s="9">
        <f t="shared" si="3"/>
        <v>-29.195232677372964</v>
      </c>
      <c r="K26" s="9">
        <f t="shared" si="4"/>
        <v>777.39670849245397</v>
      </c>
    </row>
    <row r="27" spans="1:11" ht="12.75" x14ac:dyDescent="0.2">
      <c r="A27" s="157" t="s">
        <v>0</v>
      </c>
      <c r="B27" s="157"/>
      <c r="C27" s="157"/>
      <c r="D27" s="157"/>
      <c r="E27" s="157"/>
      <c r="F27" s="8">
        <f>+F16+F26</f>
        <v>0</v>
      </c>
      <c r="G27" s="8">
        <f>+G16+G26</f>
        <v>0</v>
      </c>
      <c r="H27" s="8">
        <f>+H16+H26</f>
        <v>0</v>
      </c>
      <c r="I27" s="8">
        <f>+I16+I26</f>
        <v>-1.6298145055770874E-9</v>
      </c>
      <c r="J27" s="7"/>
      <c r="K27" s="7"/>
    </row>
    <row r="29" spans="1:11" ht="15" x14ac:dyDescent="0.2">
      <c r="A29" s="6"/>
      <c r="B29" s="6"/>
      <c r="C29" s="6"/>
      <c r="D29" s="6"/>
      <c r="E29" s="6"/>
      <c r="F29" s="4"/>
      <c r="G29" s="5"/>
      <c r="H29" s="5"/>
      <c r="I29" s="4"/>
      <c r="J29" s="4"/>
      <c r="K29" s="4"/>
    </row>
    <row r="30" spans="1:11" ht="12.75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1" ht="14.25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9"/>
      <c r="K31" s="37"/>
    </row>
    <row r="32" spans="1:11" ht="11.25" customHeight="1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9"/>
      <c r="K32" s="37"/>
    </row>
    <row r="33" spans="1:11" ht="26.25" customHeight="1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9"/>
      <c r="K33" s="37"/>
    </row>
    <row r="34" spans="1:11" ht="11.25" customHeight="1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</row>
    <row r="35" spans="1:11" ht="20.25" customHeight="1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</row>
  </sheetData>
  <mergeCells count="22">
    <mergeCell ref="A26:E26"/>
    <mergeCell ref="A27:E27"/>
    <mergeCell ref="A21:E21"/>
    <mergeCell ref="A22:E22"/>
    <mergeCell ref="A23:E23"/>
    <mergeCell ref="A24:E24"/>
    <mergeCell ref="A25:E25"/>
    <mergeCell ref="A14:E14"/>
    <mergeCell ref="A16:E16"/>
    <mergeCell ref="A18:E18"/>
    <mergeCell ref="A19:E19"/>
    <mergeCell ref="A20:E20"/>
    <mergeCell ref="A9:E9"/>
    <mergeCell ref="A10:E10"/>
    <mergeCell ref="A11:E11"/>
    <mergeCell ref="A12:E12"/>
    <mergeCell ref="A13:E13"/>
    <mergeCell ref="A1:K1"/>
    <mergeCell ref="A3:K3"/>
    <mergeCell ref="A5:K5"/>
    <mergeCell ref="A7:E7"/>
    <mergeCell ref="A8:E8"/>
  </mergeCells>
  <printOptions horizontalCentered="1"/>
  <pageMargins left="0.70866141732283472" right="0.70866141732283472" top="0.74803149606299213" bottom="0.74803149606299213" header="0.31496062992125984" footer="0.27559055118110237"/>
  <pageSetup paperSize="9" scale="81" orientation="landscape" verticalDpi="0" r:id="rId1"/>
  <headerFooter>
    <oddHeader>&amp;L&amp;G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O110"/>
  <sheetViews>
    <sheetView topLeftCell="A15" zoomScaleNormal="100" workbookViewId="0">
      <selection activeCell="L29" sqref="L29"/>
    </sheetView>
  </sheetViews>
  <sheetFormatPr defaultRowHeight="12.75" x14ac:dyDescent="0.2"/>
  <cols>
    <col min="1" max="1" width="18.6640625" style="40" customWidth="1"/>
    <col min="2" max="2" width="67.1640625" style="72" customWidth="1"/>
    <col min="3" max="3" width="23.5" style="70" customWidth="1"/>
    <col min="4" max="4" width="20.5" style="70" bestFit="1" customWidth="1"/>
    <col min="5" max="5" width="20.1640625" style="70" customWidth="1"/>
    <col min="6" max="6" width="21.5" style="70" customWidth="1"/>
    <col min="7" max="7" width="15.1640625" style="70" customWidth="1"/>
    <col min="8" max="8" width="12.33203125" style="70" customWidth="1"/>
    <col min="9" max="9" width="18" style="40" bestFit="1" customWidth="1"/>
    <col min="10" max="10" width="11" style="40" bestFit="1" customWidth="1"/>
    <col min="11" max="11" width="18" style="40" bestFit="1" customWidth="1"/>
    <col min="12" max="12" width="11" style="40" bestFit="1" customWidth="1"/>
    <col min="13" max="16384" width="9.33203125" style="40"/>
  </cols>
  <sheetData>
    <row r="1" spans="1:15" ht="15.75" x14ac:dyDescent="0.2">
      <c r="A1" s="138" t="s">
        <v>20</v>
      </c>
      <c r="B1" s="138"/>
      <c r="C1" s="138"/>
      <c r="D1" s="138"/>
      <c r="E1" s="138"/>
      <c r="F1" s="138"/>
      <c r="G1" s="138"/>
      <c r="H1" s="138"/>
      <c r="I1" s="75"/>
      <c r="J1" s="75"/>
      <c r="K1" s="75"/>
    </row>
    <row r="2" spans="1:15" ht="18" x14ac:dyDescent="0.2">
      <c r="A2" s="22"/>
      <c r="B2" s="22"/>
      <c r="C2" s="35"/>
      <c r="D2" s="35"/>
      <c r="E2" s="35"/>
      <c r="F2" s="35"/>
      <c r="G2" s="35"/>
      <c r="H2" s="35"/>
      <c r="I2" s="41"/>
      <c r="J2" s="41"/>
      <c r="K2" s="41"/>
    </row>
    <row r="3" spans="1:15" ht="15.75" customHeight="1" x14ac:dyDescent="0.2">
      <c r="A3" s="138" t="s">
        <v>21</v>
      </c>
      <c r="B3" s="138"/>
      <c r="C3" s="138"/>
      <c r="D3" s="138"/>
      <c r="E3" s="138"/>
      <c r="F3" s="138"/>
      <c r="G3" s="138"/>
      <c r="H3" s="138"/>
      <c r="I3" s="75"/>
      <c r="J3" s="75"/>
      <c r="K3" s="75"/>
    </row>
    <row r="4" spans="1:15" ht="18" x14ac:dyDescent="0.2">
      <c r="A4" s="22"/>
      <c r="B4" s="22"/>
      <c r="C4" s="35"/>
      <c r="D4" s="35"/>
      <c r="E4" s="35"/>
      <c r="F4" s="35"/>
      <c r="G4" s="35"/>
      <c r="H4" s="35"/>
      <c r="I4" s="41"/>
      <c r="J4" s="41"/>
      <c r="K4" s="41"/>
    </row>
    <row r="5" spans="1:15" ht="15.75" customHeight="1" x14ac:dyDescent="0.2">
      <c r="A5" s="138" t="s">
        <v>22</v>
      </c>
      <c r="B5" s="138"/>
      <c r="C5" s="138"/>
      <c r="D5" s="138"/>
      <c r="E5" s="138"/>
      <c r="F5" s="138"/>
      <c r="G5" s="138"/>
      <c r="H5" s="138"/>
      <c r="I5" s="75"/>
      <c r="J5" s="75"/>
      <c r="K5" s="75"/>
    </row>
    <row r="6" spans="1:15" ht="18" x14ac:dyDescent="0.2">
      <c r="A6" s="22"/>
      <c r="B6" s="22"/>
      <c r="C6" s="35"/>
      <c r="D6" s="35"/>
      <c r="E6" s="35"/>
      <c r="F6" s="35"/>
      <c r="G6" s="35"/>
      <c r="H6" s="35"/>
      <c r="I6" s="41"/>
      <c r="J6" s="41"/>
      <c r="K6" s="41"/>
    </row>
    <row r="7" spans="1:15" s="43" customFormat="1" ht="57" x14ac:dyDescent="0.2">
      <c r="A7" s="160" t="s">
        <v>9</v>
      </c>
      <c r="B7" s="160"/>
      <c r="C7" s="42" t="str">
        <f t="shared" ref="C7:H7" si="0">UPPER(C10)</f>
        <v>OSTVARENJE/IZVRŠENJE 
01.2022. - 12.2022.</v>
      </c>
      <c r="D7" s="42" t="str">
        <f t="shared" si="0"/>
        <v>IZVORNI PLAN ILI REBALANS 
2023.</v>
      </c>
      <c r="E7" s="42" t="str">
        <f t="shared" si="0"/>
        <v>TEKUĆI PLAN 
2023.</v>
      </c>
      <c r="F7" s="42" t="str">
        <f t="shared" si="0"/>
        <v>OSTVARENJE/IZVRŠENJE 
01.2023. - 12.2023.</v>
      </c>
      <c r="G7" s="42" t="str">
        <f t="shared" si="0"/>
        <v>INDEKS
(5)/(2)</v>
      </c>
      <c r="H7" s="42" t="str">
        <f t="shared" si="0"/>
        <v>INDEKS
(5)/(4)</v>
      </c>
    </row>
    <row r="8" spans="1:15" s="45" customFormat="1" ht="12.75" customHeight="1" x14ac:dyDescent="0.2">
      <c r="A8" s="161">
        <v>1</v>
      </c>
      <c r="B8" s="161"/>
      <c r="C8" s="73">
        <v>2</v>
      </c>
      <c r="D8" s="73">
        <v>3</v>
      </c>
      <c r="E8" s="73">
        <v>4.3333333333333304</v>
      </c>
      <c r="F8" s="73">
        <v>5.0833333333333304</v>
      </c>
      <c r="G8" s="73">
        <v>6</v>
      </c>
      <c r="H8" s="73">
        <v>7</v>
      </c>
      <c r="I8" s="44"/>
      <c r="J8" s="44"/>
      <c r="K8" s="44"/>
      <c r="L8" s="44"/>
    </row>
    <row r="9" spans="1:15" s="45" customFormat="1" x14ac:dyDescent="0.2">
      <c r="B9" s="46" t="s">
        <v>23</v>
      </c>
      <c r="C9" s="47">
        <f t="shared" ref="C9:H9" si="1">C13</f>
        <v>15834997.709999999</v>
      </c>
      <c r="D9" s="47">
        <f t="shared" si="1"/>
        <v>17416923</v>
      </c>
      <c r="E9" s="47">
        <f t="shared" si="1"/>
        <v>17212364</v>
      </c>
      <c r="F9" s="47">
        <f t="shared" si="1"/>
        <v>16337205.27</v>
      </c>
      <c r="G9" s="47">
        <f t="shared" si="1"/>
        <v>103.17150383724305</v>
      </c>
      <c r="H9" s="47">
        <f t="shared" si="1"/>
        <v>94.915522760266981</v>
      </c>
      <c r="I9" s="44"/>
      <c r="J9" s="115"/>
      <c r="K9" s="44"/>
      <c r="L9" s="44"/>
    </row>
    <row r="10" spans="1:15" ht="51" hidden="1" x14ac:dyDescent="0.2">
      <c r="A10" s="48" t="s">
        <v>24</v>
      </c>
      <c r="B10" s="48" t="s">
        <v>24</v>
      </c>
      <c r="C10" s="49" t="s">
        <v>25</v>
      </c>
      <c r="D10" s="49" t="s">
        <v>26</v>
      </c>
      <c r="E10" s="49" t="s">
        <v>27</v>
      </c>
      <c r="F10" s="49" t="s">
        <v>28</v>
      </c>
      <c r="G10" s="49" t="s">
        <v>29</v>
      </c>
      <c r="H10" s="49" t="s">
        <v>30</v>
      </c>
      <c r="I10" s="44"/>
      <c r="J10" s="44"/>
      <c r="K10" s="44"/>
      <c r="L10" s="44"/>
    </row>
    <row r="11" spans="1:15" hidden="1" x14ac:dyDescent="0.2">
      <c r="A11" s="48" t="s">
        <v>31</v>
      </c>
      <c r="B11" s="48" t="s">
        <v>24</v>
      </c>
      <c r="C11" s="50" t="s">
        <v>32</v>
      </c>
      <c r="D11" s="50" t="s">
        <v>32</v>
      </c>
      <c r="E11" s="50" t="s">
        <v>32</v>
      </c>
      <c r="F11" s="50" t="s">
        <v>32</v>
      </c>
      <c r="G11" s="50" t="s">
        <v>24</v>
      </c>
      <c r="H11" s="50" t="s">
        <v>24</v>
      </c>
      <c r="I11" s="44"/>
      <c r="J11" s="44"/>
      <c r="K11" s="44"/>
      <c r="L11" s="44"/>
    </row>
    <row r="12" spans="1:15" hidden="1" x14ac:dyDescent="0.2">
      <c r="A12" s="51" t="s">
        <v>33</v>
      </c>
      <c r="B12" s="51" t="s">
        <v>24</v>
      </c>
      <c r="C12" s="52">
        <v>713333.6</v>
      </c>
      <c r="D12" s="52">
        <v>1397989</v>
      </c>
      <c r="E12" s="52">
        <v>1397989</v>
      </c>
      <c r="F12" s="52">
        <v>652281.75</v>
      </c>
      <c r="G12" s="52">
        <v>91.441332638754105</v>
      </c>
      <c r="H12" s="52">
        <v>46.658575282065897</v>
      </c>
      <c r="I12" s="44"/>
      <c r="J12" s="44"/>
      <c r="K12" s="44"/>
      <c r="L12" s="44"/>
    </row>
    <row r="13" spans="1:15" x14ac:dyDescent="0.2">
      <c r="A13" s="53" t="s">
        <v>34</v>
      </c>
      <c r="B13" s="54" t="s">
        <v>35</v>
      </c>
      <c r="C13" s="55">
        <f>C14+C18+C21+C24</f>
        <v>15834997.709999999</v>
      </c>
      <c r="D13" s="55">
        <f>D14+D18+D21+D24</f>
        <v>17416923</v>
      </c>
      <c r="E13" s="55">
        <f>E14+E18+E21+E24</f>
        <v>17212364</v>
      </c>
      <c r="F13" s="55">
        <f>F14+F18+F21+F24</f>
        <v>16337205.27</v>
      </c>
      <c r="G13" s="55">
        <f>F13/C13*100</f>
        <v>103.17150383724305</v>
      </c>
      <c r="H13" s="55">
        <f>F13/E13*100</f>
        <v>94.915522760266981</v>
      </c>
      <c r="I13" s="56"/>
      <c r="J13" s="56"/>
      <c r="K13" s="56"/>
      <c r="L13" s="56"/>
      <c r="M13" s="57"/>
      <c r="N13" s="57"/>
      <c r="O13" s="57"/>
    </row>
    <row r="14" spans="1:15" ht="25.5" x14ac:dyDescent="0.2">
      <c r="A14" s="58" t="s">
        <v>36</v>
      </c>
      <c r="B14" s="59" t="s">
        <v>37</v>
      </c>
      <c r="C14" s="55">
        <v>615981.06999999995</v>
      </c>
      <c r="D14" s="55">
        <v>1314368</v>
      </c>
      <c r="E14" s="55">
        <v>1314368</v>
      </c>
      <c r="F14" s="55">
        <v>556389.1</v>
      </c>
      <c r="G14" s="55">
        <v>90.325681599273807</v>
      </c>
      <c r="H14" s="55">
        <v>42.331302953206396</v>
      </c>
      <c r="I14" s="56"/>
      <c r="J14" s="56"/>
      <c r="K14" s="56"/>
      <c r="L14" s="56"/>
      <c r="M14" s="57"/>
      <c r="N14" s="57"/>
      <c r="O14" s="57"/>
    </row>
    <row r="15" spans="1:15" x14ac:dyDescent="0.2">
      <c r="A15" s="60" t="s">
        <v>38</v>
      </c>
      <c r="B15" s="61" t="s">
        <v>39</v>
      </c>
      <c r="C15" s="55">
        <v>615981.06999999995</v>
      </c>
      <c r="D15" s="55"/>
      <c r="E15" s="55"/>
      <c r="F15" s="55">
        <v>556389.1</v>
      </c>
      <c r="G15" s="55">
        <v>90.325681599273807</v>
      </c>
      <c r="H15" s="55"/>
      <c r="I15" s="56"/>
      <c r="J15" s="56"/>
      <c r="K15" s="56"/>
      <c r="L15" s="56"/>
      <c r="M15" s="57"/>
      <c r="N15" s="57"/>
      <c r="O15" s="57"/>
    </row>
    <row r="16" spans="1:15" x14ac:dyDescent="0.2">
      <c r="A16" s="62" t="s">
        <v>40</v>
      </c>
      <c r="B16" s="61" t="s">
        <v>41</v>
      </c>
      <c r="C16" s="55">
        <v>566279.28</v>
      </c>
      <c r="D16" s="55"/>
      <c r="E16" s="55"/>
      <c r="F16" s="55">
        <v>343221.94</v>
      </c>
      <c r="G16" s="55">
        <v>60.610012077432899</v>
      </c>
      <c r="H16" s="55"/>
      <c r="I16" s="56" t="s">
        <v>42</v>
      </c>
      <c r="J16" s="56"/>
      <c r="K16" s="56"/>
      <c r="L16" s="56"/>
      <c r="M16" s="57"/>
      <c r="N16" s="57"/>
      <c r="O16" s="57"/>
    </row>
    <row r="17" spans="1:15" x14ac:dyDescent="0.2">
      <c r="A17" s="62" t="s">
        <v>43</v>
      </c>
      <c r="B17" s="61" t="s">
        <v>44</v>
      </c>
      <c r="C17" s="55">
        <v>49701.79</v>
      </c>
      <c r="D17" s="55"/>
      <c r="E17" s="55"/>
      <c r="F17" s="55">
        <v>213167.16</v>
      </c>
      <c r="G17" s="55">
        <v>428.892319572394</v>
      </c>
      <c r="H17" s="55"/>
      <c r="I17" s="56"/>
      <c r="J17" s="56"/>
      <c r="K17" s="56"/>
      <c r="L17" s="56"/>
      <c r="M17" s="57"/>
      <c r="N17" s="57"/>
      <c r="O17" s="57"/>
    </row>
    <row r="18" spans="1:15" ht="25.5" x14ac:dyDescent="0.2">
      <c r="A18" s="58" t="s">
        <v>45</v>
      </c>
      <c r="B18" s="59" t="s">
        <v>46</v>
      </c>
      <c r="C18" s="55">
        <v>64435.97</v>
      </c>
      <c r="D18" s="55">
        <v>55000</v>
      </c>
      <c r="E18" s="55">
        <v>55000</v>
      </c>
      <c r="F18" s="55">
        <v>61011.06</v>
      </c>
      <c r="G18" s="55">
        <v>94.684785532056097</v>
      </c>
      <c r="H18" s="55">
        <v>110.92919999999999</v>
      </c>
      <c r="I18" s="56"/>
      <c r="J18" s="56"/>
      <c r="K18" s="56"/>
      <c r="L18" s="56"/>
      <c r="M18" s="57"/>
      <c r="N18" s="57"/>
      <c r="O18" s="57"/>
    </row>
    <row r="19" spans="1:15" x14ac:dyDescent="0.2">
      <c r="A19" s="60" t="s">
        <v>47</v>
      </c>
      <c r="B19" s="61" t="s">
        <v>48</v>
      </c>
      <c r="C19" s="55">
        <v>64435.97</v>
      </c>
      <c r="D19" s="55"/>
      <c r="E19" s="55"/>
      <c r="F19" s="55">
        <v>61011.06</v>
      </c>
      <c r="G19" s="55">
        <v>94.684785532056097</v>
      </c>
      <c r="H19" s="55"/>
      <c r="I19" s="56"/>
      <c r="J19" s="56"/>
      <c r="K19" s="56"/>
      <c r="L19" s="56"/>
      <c r="M19" s="57"/>
      <c r="N19" s="57"/>
      <c r="O19" s="57"/>
    </row>
    <row r="20" spans="1:15" x14ac:dyDescent="0.2">
      <c r="A20" s="62" t="s">
        <v>49</v>
      </c>
      <c r="B20" s="61" t="s">
        <v>50</v>
      </c>
      <c r="C20" s="55">
        <v>64435.97</v>
      </c>
      <c r="D20" s="55"/>
      <c r="E20" s="55"/>
      <c r="F20" s="55">
        <v>61011.06</v>
      </c>
      <c r="G20" s="55">
        <v>94.684785532056097</v>
      </c>
      <c r="H20" s="55"/>
      <c r="I20" s="56"/>
      <c r="J20" s="56"/>
      <c r="K20" s="56"/>
      <c r="L20" s="56"/>
      <c r="M20" s="57"/>
      <c r="N20" s="57"/>
      <c r="O20" s="57"/>
    </row>
    <row r="21" spans="1:15" ht="25.5" x14ac:dyDescent="0.2">
      <c r="A21" s="58" t="s">
        <v>51</v>
      </c>
      <c r="B21" s="59" t="s">
        <v>52</v>
      </c>
      <c r="C21" s="55">
        <v>32916.559999999998</v>
      </c>
      <c r="D21" s="55">
        <v>28621</v>
      </c>
      <c r="E21" s="55">
        <v>28621</v>
      </c>
      <c r="F21" s="55">
        <v>34881.589999999997</v>
      </c>
      <c r="G21" s="55">
        <v>105.96973073735499</v>
      </c>
      <c r="H21" s="55">
        <v>121.874113413228</v>
      </c>
      <c r="I21" s="56"/>
      <c r="J21" s="56"/>
      <c r="K21" s="56"/>
      <c r="L21" s="56"/>
      <c r="M21" s="57"/>
      <c r="N21" s="57"/>
      <c r="O21" s="57"/>
    </row>
    <row r="22" spans="1:15" x14ac:dyDescent="0.2">
      <c r="A22" s="60" t="s">
        <v>53</v>
      </c>
      <c r="B22" s="61" t="s">
        <v>54</v>
      </c>
      <c r="C22" s="55">
        <v>32916.559999999998</v>
      </c>
      <c r="D22" s="55"/>
      <c r="E22" s="55"/>
      <c r="F22" s="55">
        <v>34881.589999999997</v>
      </c>
      <c r="G22" s="55">
        <v>105.96973073735499</v>
      </c>
      <c r="H22" s="55"/>
      <c r="I22" s="56"/>
      <c r="J22" s="56"/>
      <c r="K22" s="56"/>
      <c r="L22" s="56"/>
      <c r="M22" s="57"/>
      <c r="N22" s="57"/>
      <c r="O22" s="57"/>
    </row>
    <row r="23" spans="1:15" x14ac:dyDescent="0.2">
      <c r="A23" s="62" t="s">
        <v>55</v>
      </c>
      <c r="B23" s="61" t="s">
        <v>56</v>
      </c>
      <c r="C23" s="55">
        <v>32916.559999999998</v>
      </c>
      <c r="D23" s="55"/>
      <c r="E23" s="55"/>
      <c r="F23" s="55">
        <v>34881.589999999997</v>
      </c>
      <c r="G23" s="55">
        <v>105.96973073735499</v>
      </c>
      <c r="H23" s="55"/>
      <c r="I23" s="56"/>
      <c r="J23" s="56"/>
      <c r="K23" s="56"/>
      <c r="L23" s="56"/>
      <c r="M23" s="57"/>
      <c r="N23" s="57"/>
      <c r="O23" s="57"/>
    </row>
    <row r="24" spans="1:15" x14ac:dyDescent="0.2">
      <c r="A24" s="43">
        <v>67</v>
      </c>
      <c r="B24" s="63" t="s">
        <v>57</v>
      </c>
      <c r="C24" s="55">
        <v>15121664.109999999</v>
      </c>
      <c r="D24" s="55">
        <v>16018934</v>
      </c>
      <c r="E24" s="55">
        <v>15814375</v>
      </c>
      <c r="F24" s="55">
        <v>15684923.52</v>
      </c>
      <c r="G24" s="55">
        <v>103.72485069039099</v>
      </c>
      <c r="H24" s="55">
        <v>99.181431577283306</v>
      </c>
    </row>
    <row r="25" spans="1:15" x14ac:dyDescent="0.2">
      <c r="A25" s="64">
        <v>671</v>
      </c>
      <c r="B25" s="65" t="s">
        <v>57</v>
      </c>
      <c r="C25" s="55">
        <v>15121664.109999999</v>
      </c>
      <c r="D25" s="55">
        <v>16018934</v>
      </c>
      <c r="E25" s="55">
        <v>15814375</v>
      </c>
      <c r="F25" s="55">
        <v>15684923.52</v>
      </c>
      <c r="G25" s="55">
        <v>103.72485069039099</v>
      </c>
      <c r="H25" s="55">
        <v>99.181431577283306</v>
      </c>
    </row>
    <row r="26" spans="1:15" x14ac:dyDescent="0.2">
      <c r="A26" s="114" t="s">
        <v>277</v>
      </c>
      <c r="B26" s="67" t="s">
        <v>58</v>
      </c>
      <c r="C26" s="55">
        <v>12423253.609999999</v>
      </c>
      <c r="D26" s="55"/>
      <c r="E26" s="55"/>
      <c r="F26" s="55">
        <v>14960927.33</v>
      </c>
      <c r="G26" s="55">
        <v>120.42680444</v>
      </c>
      <c r="H26" s="55"/>
    </row>
    <row r="27" spans="1:15" x14ac:dyDescent="0.2">
      <c r="A27" s="114" t="s">
        <v>278</v>
      </c>
      <c r="B27" s="67" t="s">
        <v>58</v>
      </c>
      <c r="C27" s="55">
        <v>2698410.5</v>
      </c>
      <c r="D27" s="55"/>
      <c r="E27" s="55"/>
      <c r="F27" s="55">
        <v>723996.19</v>
      </c>
      <c r="G27" s="55">
        <v>26.8304689001173</v>
      </c>
      <c r="H27" s="55"/>
    </row>
    <row r="28" spans="1:15" x14ac:dyDescent="0.2">
      <c r="A28" s="114" t="s">
        <v>279</v>
      </c>
      <c r="B28" s="67" t="s">
        <v>59</v>
      </c>
      <c r="C28" s="55"/>
      <c r="D28" s="55"/>
      <c r="E28" s="55"/>
      <c r="F28" s="55"/>
      <c r="G28" s="55"/>
      <c r="H28" s="55"/>
    </row>
    <row r="29" spans="1:15" s="43" customFormat="1" ht="57" x14ac:dyDescent="0.2">
      <c r="A29" s="160" t="s">
        <v>9</v>
      </c>
      <c r="B29" s="160"/>
      <c r="C29" s="42" t="s">
        <v>280</v>
      </c>
      <c r="D29" s="42" t="s">
        <v>281</v>
      </c>
      <c r="E29" s="42" t="s">
        <v>282</v>
      </c>
      <c r="F29" s="42" t="s">
        <v>283</v>
      </c>
      <c r="G29" s="42" t="s">
        <v>284</v>
      </c>
      <c r="H29" s="42" t="s">
        <v>285</v>
      </c>
    </row>
    <row r="30" spans="1:15" s="45" customFormat="1" ht="12.75" customHeight="1" x14ac:dyDescent="0.2">
      <c r="A30" s="161">
        <v>1</v>
      </c>
      <c r="B30" s="161"/>
      <c r="C30" s="73">
        <v>2</v>
      </c>
      <c r="D30" s="73">
        <v>3</v>
      </c>
      <c r="E30" s="73">
        <v>4.3333333333333304</v>
      </c>
      <c r="F30" s="73">
        <v>5.0833333333333304</v>
      </c>
      <c r="G30" s="73">
        <v>6</v>
      </c>
      <c r="H30" s="73">
        <v>7</v>
      </c>
      <c r="I30" s="44"/>
      <c r="J30" s="44"/>
      <c r="K30" s="44"/>
      <c r="L30" s="44"/>
    </row>
    <row r="31" spans="1:15" s="45" customFormat="1" x14ac:dyDescent="0.2">
      <c r="B31" s="46" t="s">
        <v>60</v>
      </c>
      <c r="C31" s="47">
        <v>15542148.220000001</v>
      </c>
      <c r="D31" s="47">
        <v>17427921</v>
      </c>
      <c r="E31" s="47">
        <v>17223362</v>
      </c>
      <c r="F31" s="47">
        <v>16422703.359999999</v>
      </c>
      <c r="G31" s="47">
        <v>105.66559479124599</v>
      </c>
      <c r="H31" s="47">
        <v>95.351322000896204</v>
      </c>
      <c r="I31" s="44"/>
      <c r="J31" s="44"/>
      <c r="K31" s="44"/>
      <c r="L31" s="44"/>
    </row>
    <row r="32" spans="1:15" x14ac:dyDescent="0.2">
      <c r="A32" s="68" t="s">
        <v>61</v>
      </c>
      <c r="B32" s="40" t="s">
        <v>62</v>
      </c>
      <c r="C32" s="69">
        <v>12743851.939999999</v>
      </c>
      <c r="D32" s="70">
        <v>16344784</v>
      </c>
      <c r="E32" s="70">
        <v>16138500</v>
      </c>
      <c r="F32" s="70">
        <v>15471182.470000001</v>
      </c>
      <c r="G32" s="70">
        <v>121.401147336305</v>
      </c>
      <c r="H32" s="70">
        <v>95.865058524646003</v>
      </c>
    </row>
    <row r="33" spans="1:8" x14ac:dyDescent="0.2">
      <c r="A33" s="71" t="s">
        <v>63</v>
      </c>
      <c r="B33" s="40" t="s">
        <v>64</v>
      </c>
      <c r="C33" s="69">
        <v>9100634.75</v>
      </c>
      <c r="D33" s="70">
        <v>11065168</v>
      </c>
      <c r="E33" s="70">
        <v>10983790</v>
      </c>
      <c r="F33" s="70">
        <v>10794918.57</v>
      </c>
      <c r="G33" s="70">
        <v>118.61720491529501</v>
      </c>
      <c r="H33" s="70">
        <v>98.280453013031007</v>
      </c>
    </row>
    <row r="34" spans="1:8" x14ac:dyDescent="0.2">
      <c r="A34" s="64" t="s">
        <v>65</v>
      </c>
      <c r="B34" s="72" t="s">
        <v>66</v>
      </c>
      <c r="C34" s="70">
        <v>7539792.9299999997</v>
      </c>
      <c r="F34" s="70">
        <v>8935797.4399999995</v>
      </c>
      <c r="G34" s="70">
        <v>118.515157152996</v>
      </c>
    </row>
    <row r="35" spans="1:8" x14ac:dyDescent="0.2">
      <c r="A35" s="66" t="s">
        <v>67</v>
      </c>
      <c r="B35" s="72" t="s">
        <v>68</v>
      </c>
      <c r="C35" s="70">
        <v>7281392.7400000002</v>
      </c>
      <c r="F35" s="70">
        <v>8691049.9199999999</v>
      </c>
      <c r="G35" s="70">
        <v>119.35971908582999</v>
      </c>
    </row>
    <row r="36" spans="1:8" x14ac:dyDescent="0.2">
      <c r="A36" s="66" t="s">
        <v>69</v>
      </c>
      <c r="B36" s="72" t="s">
        <v>70</v>
      </c>
      <c r="C36" s="70">
        <v>258400.19</v>
      </c>
      <c r="F36" s="70">
        <v>244747.51999999999</v>
      </c>
      <c r="G36" s="70">
        <v>94.716462863281905</v>
      </c>
    </row>
    <row r="37" spans="1:8" x14ac:dyDescent="0.2">
      <c r="A37" s="64" t="s">
        <v>71</v>
      </c>
      <c r="B37" s="72" t="s">
        <v>72</v>
      </c>
      <c r="C37" s="70">
        <v>351906.96</v>
      </c>
      <c r="F37" s="70">
        <v>420373.3</v>
      </c>
      <c r="G37" s="70">
        <v>119.45580729633799</v>
      </c>
    </row>
    <row r="38" spans="1:8" x14ac:dyDescent="0.2">
      <c r="A38" s="66" t="s">
        <v>73</v>
      </c>
      <c r="B38" s="72" t="s">
        <v>72</v>
      </c>
      <c r="C38" s="70">
        <v>351906.96</v>
      </c>
      <c r="F38" s="70">
        <v>420373.3</v>
      </c>
      <c r="G38" s="70">
        <v>119.45580729633799</v>
      </c>
    </row>
    <row r="39" spans="1:8" x14ac:dyDescent="0.2">
      <c r="A39" s="64" t="s">
        <v>74</v>
      </c>
      <c r="B39" s="72" t="s">
        <v>75</v>
      </c>
      <c r="C39" s="70">
        <v>1208934.8600000001</v>
      </c>
      <c r="F39" s="70">
        <v>1438747.83</v>
      </c>
      <c r="G39" s="70">
        <v>119.009541175775</v>
      </c>
    </row>
    <row r="40" spans="1:8" x14ac:dyDescent="0.2">
      <c r="A40" s="66" t="s">
        <v>76</v>
      </c>
      <c r="B40" s="72" t="s">
        <v>77</v>
      </c>
      <c r="C40" s="70">
        <v>1208934.8600000001</v>
      </c>
      <c r="F40" s="70">
        <v>1438747.83</v>
      </c>
      <c r="G40" s="70">
        <v>119.009541175775</v>
      </c>
    </row>
    <row r="41" spans="1:8" x14ac:dyDescent="0.2">
      <c r="A41" s="71" t="s">
        <v>78</v>
      </c>
      <c r="B41" s="72" t="s">
        <v>79</v>
      </c>
      <c r="C41" s="70">
        <v>3602151.09</v>
      </c>
      <c r="D41" s="70">
        <v>5236321</v>
      </c>
      <c r="E41" s="70">
        <v>5120532</v>
      </c>
      <c r="F41" s="70">
        <v>4657559.05</v>
      </c>
      <c r="G41" s="70">
        <v>129.29938066534601</v>
      </c>
      <c r="H41" s="70">
        <v>90.958499038771706</v>
      </c>
    </row>
    <row r="42" spans="1:8" x14ac:dyDescent="0.2">
      <c r="A42" s="64" t="s">
        <v>80</v>
      </c>
      <c r="B42" s="72" t="s">
        <v>81</v>
      </c>
      <c r="C42" s="70">
        <v>400250.58</v>
      </c>
      <c r="F42" s="70">
        <v>519687.56</v>
      </c>
      <c r="G42" s="70">
        <v>129.840551386584</v>
      </c>
    </row>
    <row r="43" spans="1:8" x14ac:dyDescent="0.2">
      <c r="A43" s="66" t="s">
        <v>82</v>
      </c>
      <c r="B43" s="72" t="s">
        <v>83</v>
      </c>
      <c r="C43" s="70">
        <v>111122.84</v>
      </c>
      <c r="F43" s="70">
        <v>211622.84</v>
      </c>
      <c r="G43" s="70">
        <v>190.44045310576999</v>
      </c>
    </row>
    <row r="44" spans="1:8" x14ac:dyDescent="0.2">
      <c r="A44" s="66" t="s">
        <v>84</v>
      </c>
      <c r="B44" s="72" t="s">
        <v>85</v>
      </c>
      <c r="C44" s="70">
        <v>263196.86</v>
      </c>
      <c r="F44" s="70">
        <v>257814.66</v>
      </c>
      <c r="G44" s="70">
        <v>97.955066789170701</v>
      </c>
    </row>
    <row r="45" spans="1:8" x14ac:dyDescent="0.2">
      <c r="A45" s="66" t="s">
        <v>86</v>
      </c>
      <c r="B45" s="72" t="s">
        <v>87</v>
      </c>
      <c r="C45" s="70">
        <v>14819.55</v>
      </c>
      <c r="F45" s="70">
        <v>28908.91</v>
      </c>
      <c r="G45" s="70">
        <v>195.07279235874199</v>
      </c>
    </row>
    <row r="46" spans="1:8" x14ac:dyDescent="0.2">
      <c r="A46" s="66" t="s">
        <v>88</v>
      </c>
      <c r="B46" s="72" t="s">
        <v>89</v>
      </c>
      <c r="C46" s="70">
        <v>11111.33</v>
      </c>
      <c r="F46" s="70">
        <v>21341.15</v>
      </c>
      <c r="G46" s="70">
        <v>192.066566288644</v>
      </c>
    </row>
    <row r="47" spans="1:8" x14ac:dyDescent="0.2">
      <c r="A47" s="64" t="s">
        <v>90</v>
      </c>
      <c r="B47" s="72" t="s">
        <v>91</v>
      </c>
      <c r="C47" s="70">
        <v>427380.11</v>
      </c>
      <c r="F47" s="70">
        <v>410731.18</v>
      </c>
      <c r="G47" s="70">
        <v>96.104420956791799</v>
      </c>
    </row>
    <row r="48" spans="1:8" x14ac:dyDescent="0.2">
      <c r="A48" s="66" t="s">
        <v>92</v>
      </c>
      <c r="B48" s="72" t="s">
        <v>93</v>
      </c>
      <c r="C48" s="70">
        <v>57871.37</v>
      </c>
      <c r="F48" s="70">
        <v>61516.91</v>
      </c>
      <c r="G48" s="70">
        <v>106.29938430695501</v>
      </c>
    </row>
    <row r="49" spans="1:15" x14ac:dyDescent="0.2">
      <c r="A49" s="66" t="s">
        <v>94</v>
      </c>
      <c r="B49" s="72" t="s">
        <v>95</v>
      </c>
      <c r="C49" s="70">
        <v>14585.19</v>
      </c>
      <c r="F49" s="70">
        <v>13273.65</v>
      </c>
      <c r="G49" s="70">
        <v>91.007727701867395</v>
      </c>
    </row>
    <row r="50" spans="1:15" s="70" customFormat="1" x14ac:dyDescent="0.2">
      <c r="A50" s="66" t="s">
        <v>96</v>
      </c>
      <c r="B50" s="72" t="s">
        <v>97</v>
      </c>
      <c r="C50" s="70">
        <v>337336.72</v>
      </c>
      <c r="F50" s="70">
        <v>313427.90000000002</v>
      </c>
      <c r="G50" s="70">
        <v>92.912476293716296</v>
      </c>
      <c r="I50" s="40"/>
      <c r="J50" s="40"/>
      <c r="K50" s="40"/>
      <c r="L50" s="40"/>
      <c r="M50" s="40"/>
      <c r="N50" s="40"/>
      <c r="O50" s="40"/>
    </row>
    <row r="51" spans="1:15" s="70" customFormat="1" x14ac:dyDescent="0.2">
      <c r="A51" s="66" t="s">
        <v>98</v>
      </c>
      <c r="B51" s="72" t="s">
        <v>99</v>
      </c>
      <c r="C51" s="70">
        <v>14984.16</v>
      </c>
      <c r="F51" s="70">
        <v>19928.48</v>
      </c>
      <c r="G51" s="70">
        <v>132.996978142252</v>
      </c>
      <c r="I51" s="40"/>
      <c r="J51" s="40"/>
      <c r="K51" s="40"/>
      <c r="L51" s="40"/>
      <c r="M51" s="40"/>
      <c r="N51" s="40"/>
      <c r="O51" s="40"/>
    </row>
    <row r="52" spans="1:15" s="70" customFormat="1" x14ac:dyDescent="0.2">
      <c r="A52" s="66" t="s">
        <v>100</v>
      </c>
      <c r="B52" s="72" t="s">
        <v>101</v>
      </c>
      <c r="C52" s="70">
        <v>1283.1099999999999</v>
      </c>
      <c r="F52" s="70">
        <v>2283.92</v>
      </c>
      <c r="G52" s="70">
        <v>177.99876861687599</v>
      </c>
      <c r="I52" s="40"/>
      <c r="J52" s="40"/>
      <c r="K52" s="40"/>
      <c r="L52" s="40"/>
      <c r="M52" s="40"/>
      <c r="N52" s="40"/>
      <c r="O52" s="40"/>
    </row>
    <row r="53" spans="1:15" s="70" customFormat="1" x14ac:dyDescent="0.2">
      <c r="A53" s="66" t="s">
        <v>102</v>
      </c>
      <c r="B53" s="72" t="s">
        <v>103</v>
      </c>
      <c r="C53" s="70">
        <v>1319.56</v>
      </c>
      <c r="F53" s="70">
        <v>300.32</v>
      </c>
      <c r="G53" s="70">
        <v>22.759101518687999</v>
      </c>
      <c r="I53" s="40"/>
      <c r="J53" s="40"/>
      <c r="K53" s="40"/>
      <c r="L53" s="40"/>
      <c r="M53" s="40"/>
      <c r="N53" s="40"/>
      <c r="O53" s="40"/>
    </row>
    <row r="54" spans="1:15" s="70" customFormat="1" x14ac:dyDescent="0.2">
      <c r="A54" s="64" t="s">
        <v>104</v>
      </c>
      <c r="B54" s="72" t="s">
        <v>105</v>
      </c>
      <c r="C54" s="70">
        <v>2736069.95</v>
      </c>
      <c r="F54" s="70">
        <v>3700580</v>
      </c>
      <c r="G54" s="70">
        <v>135.251659044755</v>
      </c>
      <c r="I54" s="40"/>
      <c r="J54" s="40"/>
      <c r="K54" s="40"/>
      <c r="L54" s="40"/>
      <c r="M54" s="40"/>
      <c r="N54" s="40"/>
      <c r="O54" s="40"/>
    </row>
    <row r="55" spans="1:15" s="70" customFormat="1" x14ac:dyDescent="0.2">
      <c r="A55" s="66" t="s">
        <v>106</v>
      </c>
      <c r="B55" s="72" t="s">
        <v>107</v>
      </c>
      <c r="C55" s="70">
        <v>167684.26</v>
      </c>
      <c r="F55" s="70">
        <v>207631.35</v>
      </c>
      <c r="G55" s="70">
        <v>123.82280245027199</v>
      </c>
      <c r="I55" s="40"/>
      <c r="J55" s="40"/>
      <c r="K55" s="40"/>
      <c r="L55" s="40"/>
      <c r="M55" s="40"/>
      <c r="N55" s="40"/>
      <c r="O55" s="40"/>
    </row>
    <row r="56" spans="1:15" s="70" customFormat="1" x14ac:dyDescent="0.2">
      <c r="A56" s="66" t="s">
        <v>108</v>
      </c>
      <c r="B56" s="72" t="s">
        <v>109</v>
      </c>
      <c r="C56" s="70">
        <v>140213.16</v>
      </c>
      <c r="F56" s="70">
        <v>126340.31</v>
      </c>
      <c r="G56" s="70">
        <v>90.105885923974597</v>
      </c>
      <c r="I56" s="40"/>
      <c r="J56" s="40"/>
      <c r="K56" s="40"/>
      <c r="L56" s="40"/>
      <c r="M56" s="40"/>
      <c r="N56" s="40"/>
      <c r="O56" s="40"/>
    </row>
    <row r="57" spans="1:15" s="70" customFormat="1" x14ac:dyDescent="0.2">
      <c r="A57" s="66" t="s">
        <v>110</v>
      </c>
      <c r="B57" s="72" t="s">
        <v>111</v>
      </c>
      <c r="C57" s="70">
        <v>50890.22</v>
      </c>
      <c r="F57" s="70">
        <v>76459.83</v>
      </c>
      <c r="G57" s="70">
        <v>150.24464425581201</v>
      </c>
      <c r="I57" s="40"/>
      <c r="J57" s="40"/>
      <c r="K57" s="40"/>
      <c r="L57" s="40"/>
      <c r="M57" s="40"/>
      <c r="N57" s="40"/>
      <c r="O57" s="40"/>
    </row>
    <row r="58" spans="1:15" s="70" customFormat="1" x14ac:dyDescent="0.2">
      <c r="A58" s="66" t="s">
        <v>112</v>
      </c>
      <c r="B58" s="72" t="s">
        <v>113</v>
      </c>
      <c r="C58" s="70">
        <v>61923.86</v>
      </c>
      <c r="F58" s="70">
        <v>60416.1</v>
      </c>
      <c r="G58" s="70">
        <v>97.565138865697307</v>
      </c>
      <c r="I58" s="40"/>
      <c r="J58" s="40"/>
      <c r="K58" s="40"/>
      <c r="L58" s="40"/>
      <c r="M58" s="40"/>
      <c r="N58" s="40"/>
      <c r="O58" s="40"/>
    </row>
    <row r="59" spans="1:15" s="70" customFormat="1" x14ac:dyDescent="0.2">
      <c r="A59" s="66" t="s">
        <v>114</v>
      </c>
      <c r="B59" s="72" t="s">
        <v>115</v>
      </c>
      <c r="C59" s="70">
        <v>588551.97</v>
      </c>
      <c r="F59" s="70">
        <v>749194.42</v>
      </c>
      <c r="G59" s="70">
        <v>127.294522521095</v>
      </c>
      <c r="I59" s="40"/>
      <c r="J59" s="40"/>
      <c r="K59" s="40"/>
      <c r="L59" s="40"/>
      <c r="M59" s="40"/>
      <c r="N59" s="40"/>
      <c r="O59" s="40"/>
    </row>
    <row r="60" spans="1:15" s="70" customFormat="1" x14ac:dyDescent="0.2">
      <c r="A60" s="66" t="s">
        <v>116</v>
      </c>
      <c r="B60" s="72" t="s">
        <v>117</v>
      </c>
      <c r="C60" s="70">
        <v>32945.660000000003</v>
      </c>
      <c r="F60" s="70">
        <v>35852.22</v>
      </c>
      <c r="G60" s="70">
        <v>108.822284938289</v>
      </c>
      <c r="I60" s="40"/>
      <c r="J60" s="40"/>
      <c r="K60" s="40"/>
      <c r="L60" s="40"/>
      <c r="M60" s="40"/>
      <c r="N60" s="40"/>
      <c r="O60" s="40"/>
    </row>
    <row r="61" spans="1:15" s="70" customFormat="1" x14ac:dyDescent="0.2">
      <c r="A61" s="66" t="s">
        <v>118</v>
      </c>
      <c r="B61" s="72" t="s">
        <v>119</v>
      </c>
      <c r="C61" s="70">
        <v>1082897.42</v>
      </c>
      <c r="F61" s="70">
        <v>1804095.1</v>
      </c>
      <c r="G61" s="70">
        <v>166.59889170296501</v>
      </c>
      <c r="I61" s="40"/>
      <c r="J61" s="40"/>
      <c r="K61" s="40"/>
      <c r="L61" s="40"/>
      <c r="M61" s="40"/>
      <c r="N61" s="40"/>
      <c r="O61" s="40"/>
    </row>
    <row r="62" spans="1:15" s="70" customFormat="1" x14ac:dyDescent="0.2">
      <c r="A62" s="66" t="s">
        <v>120</v>
      </c>
      <c r="B62" s="72" t="s">
        <v>121</v>
      </c>
      <c r="C62" s="70">
        <v>410229.83</v>
      </c>
      <c r="F62" s="70">
        <v>391570.81</v>
      </c>
      <c r="G62" s="70">
        <v>95.4515691850103</v>
      </c>
      <c r="I62" s="40"/>
      <c r="J62" s="40"/>
      <c r="K62" s="40"/>
      <c r="L62" s="40"/>
      <c r="M62" s="40"/>
      <c r="N62" s="40"/>
      <c r="O62" s="40"/>
    </row>
    <row r="63" spans="1:15" s="70" customFormat="1" x14ac:dyDescent="0.2">
      <c r="A63" s="66" t="s">
        <v>122</v>
      </c>
      <c r="B63" s="72" t="s">
        <v>123</v>
      </c>
      <c r="C63" s="70">
        <v>200733.57</v>
      </c>
      <c r="F63" s="70">
        <v>249019.86</v>
      </c>
      <c r="G63" s="70">
        <v>124.054915179359</v>
      </c>
      <c r="I63" s="40"/>
      <c r="J63" s="40"/>
      <c r="K63" s="40"/>
      <c r="L63" s="40"/>
      <c r="M63" s="40"/>
      <c r="N63" s="40"/>
      <c r="O63" s="40"/>
    </row>
    <row r="64" spans="1:15" s="70" customFormat="1" x14ac:dyDescent="0.2">
      <c r="A64" s="64" t="s">
        <v>124</v>
      </c>
      <c r="B64" s="72" t="s">
        <v>125</v>
      </c>
      <c r="C64" s="70">
        <v>1073.99</v>
      </c>
      <c r="I64" s="40"/>
      <c r="J64" s="40"/>
      <c r="K64" s="40"/>
      <c r="L64" s="40"/>
      <c r="M64" s="40"/>
      <c r="N64" s="40"/>
      <c r="O64" s="40"/>
    </row>
    <row r="65" spans="1:15" s="70" customFormat="1" x14ac:dyDescent="0.2">
      <c r="A65" s="66" t="s">
        <v>126</v>
      </c>
      <c r="B65" s="72" t="s">
        <v>125</v>
      </c>
      <c r="C65" s="70">
        <v>1073.99</v>
      </c>
      <c r="I65" s="40"/>
      <c r="J65" s="40"/>
      <c r="K65" s="40"/>
      <c r="L65" s="40"/>
      <c r="M65" s="40"/>
      <c r="N65" s="40"/>
      <c r="O65" s="40"/>
    </row>
    <row r="66" spans="1:15" x14ac:dyDescent="0.2">
      <c r="A66" s="64" t="s">
        <v>127</v>
      </c>
      <c r="B66" s="72" t="s">
        <v>128</v>
      </c>
      <c r="C66" s="70">
        <v>37376.46</v>
      </c>
      <c r="F66" s="70">
        <v>26560.31</v>
      </c>
      <c r="G66" s="70">
        <v>71.061598663971907</v>
      </c>
    </row>
    <row r="67" spans="1:15" x14ac:dyDescent="0.2">
      <c r="A67" s="66" t="s">
        <v>129</v>
      </c>
      <c r="B67" s="72" t="s">
        <v>130</v>
      </c>
      <c r="C67" s="70">
        <v>207.5</v>
      </c>
      <c r="F67" s="70">
        <v>145.38999999999999</v>
      </c>
      <c r="G67" s="70">
        <v>70.0674698795181</v>
      </c>
    </row>
    <row r="68" spans="1:15" x14ac:dyDescent="0.2">
      <c r="A68" s="66" t="s">
        <v>131</v>
      </c>
      <c r="B68" s="72" t="s">
        <v>132</v>
      </c>
      <c r="C68" s="70">
        <v>1575.24</v>
      </c>
      <c r="F68" s="70">
        <v>1697.09</v>
      </c>
      <c r="G68" s="70">
        <v>107.735329219674</v>
      </c>
    </row>
    <row r="69" spans="1:15" x14ac:dyDescent="0.2">
      <c r="A69" s="66" t="s">
        <v>133</v>
      </c>
      <c r="B69" s="72" t="s">
        <v>134</v>
      </c>
      <c r="C69" s="70">
        <v>6900.51</v>
      </c>
      <c r="F69" s="70">
        <v>7046.09</v>
      </c>
      <c r="G69" s="70">
        <v>102.10969913818001</v>
      </c>
    </row>
    <row r="70" spans="1:15" x14ac:dyDescent="0.2">
      <c r="A70" s="66" t="s">
        <v>135</v>
      </c>
      <c r="B70" s="72" t="s">
        <v>136</v>
      </c>
      <c r="C70" s="70">
        <v>259.38</v>
      </c>
      <c r="F70" s="70">
        <v>301.94</v>
      </c>
      <c r="G70" s="70">
        <v>116.40835839309101</v>
      </c>
    </row>
    <row r="71" spans="1:15" x14ac:dyDescent="0.2">
      <c r="A71" s="66" t="s">
        <v>137</v>
      </c>
      <c r="B71" s="72" t="s">
        <v>138</v>
      </c>
      <c r="C71" s="70">
        <v>14925.41</v>
      </c>
      <c r="F71" s="70">
        <v>16428.53</v>
      </c>
      <c r="G71" s="70">
        <v>110.07087912492899</v>
      </c>
    </row>
    <row r="72" spans="1:15" x14ac:dyDescent="0.2">
      <c r="A72" s="66" t="s">
        <v>139</v>
      </c>
      <c r="B72" s="72" t="s">
        <v>140</v>
      </c>
      <c r="C72" s="70">
        <v>829.52</v>
      </c>
    </row>
    <row r="73" spans="1:15" x14ac:dyDescent="0.2">
      <c r="A73" s="66" t="s">
        <v>141</v>
      </c>
      <c r="B73" s="72" t="s">
        <v>128</v>
      </c>
      <c r="C73" s="70">
        <v>12678.9</v>
      </c>
      <c r="F73" s="70">
        <v>941.27</v>
      </c>
      <c r="G73" s="70">
        <v>7.4239090141889301</v>
      </c>
    </row>
    <row r="74" spans="1:15" x14ac:dyDescent="0.2">
      <c r="A74" s="71" t="s">
        <v>142</v>
      </c>
      <c r="B74" s="72" t="s">
        <v>143</v>
      </c>
      <c r="C74" s="70">
        <v>229.45</v>
      </c>
      <c r="D74" s="70">
        <v>398</v>
      </c>
      <c r="E74" s="70">
        <v>398</v>
      </c>
      <c r="F74" s="70">
        <v>15.66</v>
      </c>
      <c r="G74" s="70">
        <v>6.8250163434299402</v>
      </c>
      <c r="H74" s="70">
        <v>3.9346733668341698</v>
      </c>
    </row>
    <row r="75" spans="1:15" x14ac:dyDescent="0.2">
      <c r="A75" s="64" t="s">
        <v>144</v>
      </c>
      <c r="B75" s="72" t="s">
        <v>145</v>
      </c>
      <c r="C75" s="70">
        <v>229.45</v>
      </c>
      <c r="F75" s="70">
        <v>15.66</v>
      </c>
      <c r="G75" s="70">
        <v>6.8250163434299402</v>
      </c>
    </row>
    <row r="76" spans="1:15" x14ac:dyDescent="0.2">
      <c r="A76" s="66" t="s">
        <v>146</v>
      </c>
      <c r="B76" s="72" t="s">
        <v>147</v>
      </c>
      <c r="C76" s="70">
        <v>124.57</v>
      </c>
    </row>
    <row r="77" spans="1:15" x14ac:dyDescent="0.2">
      <c r="A77" s="66" t="s">
        <v>148</v>
      </c>
      <c r="B77" s="72" t="s">
        <v>149</v>
      </c>
      <c r="C77" s="70">
        <v>104.88</v>
      </c>
      <c r="F77" s="70">
        <v>15.66</v>
      </c>
      <c r="G77" s="70">
        <v>14.9313501144165</v>
      </c>
    </row>
    <row r="78" spans="1:15" x14ac:dyDescent="0.2">
      <c r="A78" s="71" t="s">
        <v>150</v>
      </c>
      <c r="B78" s="72" t="s">
        <v>151</v>
      </c>
      <c r="C78" s="70">
        <v>1959.52</v>
      </c>
    </row>
    <row r="79" spans="1:15" x14ac:dyDescent="0.2">
      <c r="A79" s="64" t="s">
        <v>152</v>
      </c>
      <c r="B79" s="72" t="s">
        <v>153</v>
      </c>
      <c r="C79" s="70">
        <v>1959.52</v>
      </c>
    </row>
    <row r="80" spans="1:15" x14ac:dyDescent="0.2">
      <c r="A80" s="66" t="s">
        <v>154</v>
      </c>
      <c r="B80" s="72" t="s">
        <v>155</v>
      </c>
      <c r="C80" s="70">
        <v>1959.52</v>
      </c>
    </row>
    <row r="81" spans="1:8" ht="25.5" x14ac:dyDescent="0.2">
      <c r="A81" s="71" t="s">
        <v>156</v>
      </c>
      <c r="B81" s="72" t="s">
        <v>157</v>
      </c>
      <c r="C81" s="70">
        <v>38877.129999999997</v>
      </c>
      <c r="D81" s="70">
        <v>42897</v>
      </c>
      <c r="E81" s="70">
        <v>33780</v>
      </c>
      <c r="F81" s="70">
        <v>18689.189999999999</v>
      </c>
      <c r="G81" s="70">
        <v>48.0724528791091</v>
      </c>
      <c r="H81" s="70">
        <v>55.326198934280598</v>
      </c>
    </row>
    <row r="82" spans="1:8" x14ac:dyDescent="0.2">
      <c r="A82" s="64" t="s">
        <v>158</v>
      </c>
      <c r="B82" s="72" t="s">
        <v>159</v>
      </c>
      <c r="C82" s="70">
        <v>38877.129999999997</v>
      </c>
      <c r="F82" s="70">
        <v>18689.189999999999</v>
      </c>
      <c r="G82" s="70">
        <v>48.0724528791091</v>
      </c>
    </row>
    <row r="83" spans="1:8" x14ac:dyDescent="0.2">
      <c r="A83" s="66" t="s">
        <v>160</v>
      </c>
      <c r="B83" s="72" t="s">
        <v>161</v>
      </c>
      <c r="C83" s="70">
        <v>38877.129999999997</v>
      </c>
      <c r="F83" s="70">
        <v>18689.189999999999</v>
      </c>
      <c r="G83" s="70">
        <v>48.0724528791091</v>
      </c>
    </row>
    <row r="84" spans="1:8" x14ac:dyDescent="0.2">
      <c r="A84" s="68" t="s">
        <v>162</v>
      </c>
      <c r="B84" s="72" t="s">
        <v>163</v>
      </c>
      <c r="C84" s="70">
        <v>2798296.28</v>
      </c>
      <c r="D84" s="70">
        <v>1083137</v>
      </c>
      <c r="E84" s="70">
        <v>1084862</v>
      </c>
      <c r="F84" s="70">
        <v>951520.89</v>
      </c>
      <c r="G84" s="70">
        <v>34.003579134944196</v>
      </c>
      <c r="H84" s="70">
        <v>87.708933486471096</v>
      </c>
    </row>
    <row r="85" spans="1:8" x14ac:dyDescent="0.2">
      <c r="A85" s="71" t="s">
        <v>164</v>
      </c>
      <c r="B85" s="72" t="s">
        <v>165</v>
      </c>
      <c r="C85" s="70">
        <v>16872.490000000002</v>
      </c>
      <c r="D85" s="70">
        <v>894</v>
      </c>
      <c r="E85" s="70">
        <v>894</v>
      </c>
      <c r="F85" s="70">
        <v>893.75</v>
      </c>
      <c r="G85" s="70">
        <v>5.2970841885222599</v>
      </c>
      <c r="H85" s="70">
        <v>99.972035794183498</v>
      </c>
    </row>
    <row r="86" spans="1:8" x14ac:dyDescent="0.2">
      <c r="A86" s="64" t="s">
        <v>166</v>
      </c>
      <c r="B86" s="72" t="s">
        <v>167</v>
      </c>
      <c r="C86" s="70">
        <v>16872.490000000002</v>
      </c>
      <c r="F86" s="70">
        <v>893.75</v>
      </c>
      <c r="G86" s="70">
        <v>5.2970841885222599</v>
      </c>
    </row>
    <row r="87" spans="1:8" x14ac:dyDescent="0.2">
      <c r="A87" s="66" t="s">
        <v>168</v>
      </c>
      <c r="B87" s="72" t="s">
        <v>169</v>
      </c>
      <c r="C87" s="70">
        <v>16872.490000000002</v>
      </c>
      <c r="F87" s="70">
        <v>893.75</v>
      </c>
      <c r="G87" s="70">
        <v>5.2970841885222599</v>
      </c>
    </row>
    <row r="88" spans="1:8" x14ac:dyDescent="0.2">
      <c r="A88" s="71" t="s">
        <v>170</v>
      </c>
      <c r="B88" s="72" t="s">
        <v>171</v>
      </c>
      <c r="C88" s="70">
        <v>292121.34000000003</v>
      </c>
      <c r="D88" s="70">
        <v>394024</v>
      </c>
      <c r="E88" s="70">
        <v>394024</v>
      </c>
      <c r="F88" s="70">
        <v>374877.24</v>
      </c>
      <c r="G88" s="70">
        <v>128.32928946580901</v>
      </c>
      <c r="H88" s="70">
        <v>95.140712240878699</v>
      </c>
    </row>
    <row r="89" spans="1:8" x14ac:dyDescent="0.2">
      <c r="A89" s="64" t="s">
        <v>172</v>
      </c>
      <c r="B89" s="72" t="s">
        <v>173</v>
      </c>
      <c r="C89" s="70">
        <v>126393.82</v>
      </c>
      <c r="F89" s="70">
        <v>124092.35</v>
      </c>
      <c r="G89" s="70">
        <v>98.179127745328003</v>
      </c>
    </row>
    <row r="90" spans="1:8" x14ac:dyDescent="0.2">
      <c r="A90" s="66" t="s">
        <v>174</v>
      </c>
      <c r="B90" s="72" t="s">
        <v>175</v>
      </c>
      <c r="C90" s="70">
        <v>53685.88</v>
      </c>
      <c r="F90" s="70">
        <v>85640.14</v>
      </c>
      <c r="G90" s="70">
        <v>159.520790196603</v>
      </c>
    </row>
    <row r="91" spans="1:8" x14ac:dyDescent="0.2">
      <c r="A91" s="66" t="s">
        <v>176</v>
      </c>
      <c r="B91" s="72" t="s">
        <v>177</v>
      </c>
      <c r="C91" s="70">
        <v>44117.46</v>
      </c>
      <c r="F91" s="70">
        <v>31383.78</v>
      </c>
      <c r="G91" s="70">
        <v>71.136869620327204</v>
      </c>
    </row>
    <row r="92" spans="1:8" x14ac:dyDescent="0.2">
      <c r="A92" s="66" t="s">
        <v>178</v>
      </c>
      <c r="B92" s="72" t="s">
        <v>179</v>
      </c>
      <c r="C92" s="70">
        <v>16315.84</v>
      </c>
      <c r="F92" s="70">
        <v>6823.28</v>
      </c>
      <c r="G92" s="70">
        <v>41.819973718791097</v>
      </c>
    </row>
    <row r="93" spans="1:8" x14ac:dyDescent="0.2">
      <c r="A93" s="66" t="s">
        <v>180</v>
      </c>
      <c r="B93" s="72" t="s">
        <v>181</v>
      </c>
      <c r="C93" s="70">
        <v>12274.64</v>
      </c>
      <c r="F93" s="70">
        <v>245.15</v>
      </c>
      <c r="G93" s="70">
        <v>1.9972072500700599</v>
      </c>
    </row>
    <row r="94" spans="1:8" x14ac:dyDescent="0.2">
      <c r="A94" s="64" t="s">
        <v>182</v>
      </c>
      <c r="B94" s="72" t="s">
        <v>183</v>
      </c>
      <c r="C94" s="70">
        <v>29354.83</v>
      </c>
    </row>
    <row r="95" spans="1:8" x14ac:dyDescent="0.2">
      <c r="A95" s="66" t="s">
        <v>184</v>
      </c>
      <c r="B95" s="72" t="s">
        <v>185</v>
      </c>
      <c r="C95" s="70">
        <v>29354.83</v>
      </c>
    </row>
    <row r="96" spans="1:8" x14ac:dyDescent="0.2">
      <c r="A96" s="64" t="s">
        <v>186</v>
      </c>
      <c r="B96" s="72" t="s">
        <v>187</v>
      </c>
      <c r="C96" s="70">
        <v>136372.69</v>
      </c>
      <c r="F96" s="70">
        <v>250784.89</v>
      </c>
      <c r="G96" s="70">
        <v>183.89670981777999</v>
      </c>
    </row>
    <row r="97" spans="1:8" x14ac:dyDescent="0.2">
      <c r="A97" s="66" t="s">
        <v>188</v>
      </c>
      <c r="B97" s="72" t="s">
        <v>189</v>
      </c>
      <c r="C97" s="70">
        <v>136372.69</v>
      </c>
      <c r="F97" s="70">
        <v>250784.89</v>
      </c>
      <c r="G97" s="70">
        <v>183.89670981777999</v>
      </c>
    </row>
    <row r="98" spans="1:8" x14ac:dyDescent="0.2">
      <c r="A98" s="71" t="s">
        <v>190</v>
      </c>
      <c r="B98" s="72" t="s">
        <v>191</v>
      </c>
      <c r="C98" s="70">
        <v>2489302.4500000002</v>
      </c>
      <c r="D98" s="70">
        <v>688219</v>
      </c>
      <c r="E98" s="70">
        <v>689944</v>
      </c>
      <c r="F98" s="70">
        <v>575749.9</v>
      </c>
      <c r="G98" s="70">
        <v>23.128965305119898</v>
      </c>
      <c r="H98" s="70">
        <v>83.448787147942397</v>
      </c>
    </row>
    <row r="99" spans="1:8" x14ac:dyDescent="0.2">
      <c r="A99" s="64" t="s">
        <v>192</v>
      </c>
      <c r="B99" s="72" t="s">
        <v>193</v>
      </c>
      <c r="C99" s="70">
        <v>2368795.14</v>
      </c>
      <c r="F99" s="70">
        <v>409639.89</v>
      </c>
      <c r="G99" s="70">
        <v>17.293175044254799</v>
      </c>
    </row>
    <row r="100" spans="1:8" x14ac:dyDescent="0.2">
      <c r="A100" s="66" t="s">
        <v>194</v>
      </c>
      <c r="B100" s="72" t="s">
        <v>193</v>
      </c>
      <c r="C100" s="70">
        <v>2368795.14</v>
      </c>
      <c r="F100" s="70">
        <v>409639.89</v>
      </c>
      <c r="G100" s="70">
        <v>17.293175044254799</v>
      </c>
    </row>
    <row r="101" spans="1:8" x14ac:dyDescent="0.2">
      <c r="A101" s="64" t="s">
        <v>195</v>
      </c>
      <c r="B101" s="72" t="s">
        <v>196</v>
      </c>
      <c r="C101" s="70">
        <v>120507.31</v>
      </c>
      <c r="F101" s="70">
        <v>166110.01</v>
      </c>
      <c r="G101" s="70">
        <v>137.84226865573501</v>
      </c>
    </row>
    <row r="102" spans="1:8" x14ac:dyDescent="0.2">
      <c r="A102" s="66" t="s">
        <v>197</v>
      </c>
      <c r="B102" s="72" t="s">
        <v>196</v>
      </c>
      <c r="C102" s="70">
        <v>120507.31</v>
      </c>
      <c r="F102" s="70">
        <v>166110.01</v>
      </c>
      <c r="G102" s="70">
        <v>137.84226865573501</v>
      </c>
    </row>
    <row r="108" spans="1:8" ht="14.25" x14ac:dyDescent="0.2">
      <c r="G108" s="39"/>
    </row>
    <row r="109" spans="1:8" ht="14.25" x14ac:dyDescent="0.2">
      <c r="G109" s="39"/>
    </row>
    <row r="110" spans="1:8" ht="14.25" x14ac:dyDescent="0.2">
      <c r="G110" s="39"/>
    </row>
  </sheetData>
  <mergeCells count="7">
    <mergeCell ref="A3:H3"/>
    <mergeCell ref="A1:H1"/>
    <mergeCell ref="A29:B29"/>
    <mergeCell ref="A30:B30"/>
    <mergeCell ref="A7:B7"/>
    <mergeCell ref="A8:B8"/>
    <mergeCell ref="A5:H5"/>
  </mergeCells>
  <pageMargins left="0.47244094488188981" right="0.19685039370078741" top="0.65" bottom="0.55118110236220474" header="0.27559055118110237" footer="0.23622047244094491"/>
  <pageSetup paperSize="9" scale="85" fitToHeight="0" orientation="landscape" r:id="rId1"/>
  <headerFooter differentOddEven="1" differentFirst="1" scaleWithDoc="0" alignWithMargins="0">
    <oddFooter>&amp;L&amp;G&amp;R&amp;P/&amp;N</oddFooter>
    <firstHeader>&amp;L&amp;G</firstHeader>
  </headerFooter>
  <colBreaks count="1" manualBreakCount="1">
    <brk id="8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O44"/>
  <sheetViews>
    <sheetView topLeftCell="A8" zoomScaleNormal="100" workbookViewId="0">
      <selection activeCell="F43" sqref="F43"/>
    </sheetView>
  </sheetViews>
  <sheetFormatPr defaultRowHeight="12.75" x14ac:dyDescent="0.2"/>
  <cols>
    <col min="1" max="1" width="67.1640625" style="94" customWidth="1"/>
    <col min="2" max="2" width="19.1640625" style="95" customWidth="1"/>
    <col min="3" max="4" width="20.6640625" style="96" bestFit="1" customWidth="1"/>
    <col min="5" max="5" width="18.33203125" style="95" customWidth="1"/>
    <col min="6" max="6" width="18.33203125" style="95" bestFit="1" customWidth="1"/>
    <col min="7" max="7" width="23" style="95" customWidth="1"/>
    <col min="8" max="8" width="18" style="74" bestFit="1" customWidth="1"/>
    <col min="9" max="9" width="11" style="74" bestFit="1" customWidth="1"/>
    <col min="10" max="10" width="18" style="74" bestFit="1" customWidth="1"/>
    <col min="11" max="11" width="11" style="74" bestFit="1" customWidth="1"/>
    <col min="12" max="16384" width="9.33203125" style="74"/>
  </cols>
  <sheetData>
    <row r="1" spans="1:15" ht="20.25" hidden="1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5" ht="15.75" hidden="1" x14ac:dyDescent="0.2">
      <c r="A2" s="138"/>
      <c r="B2" s="138"/>
      <c r="C2" s="138"/>
      <c r="D2" s="138"/>
      <c r="E2" s="138"/>
      <c r="F2" s="138"/>
      <c r="G2" s="138"/>
      <c r="H2" s="138"/>
      <c r="I2" s="138"/>
      <c r="J2" s="138"/>
    </row>
    <row r="3" spans="1:15" ht="18" hidden="1" x14ac:dyDescent="0.2">
      <c r="A3" s="22"/>
      <c r="B3" s="22"/>
      <c r="C3" s="22"/>
      <c r="D3" s="22"/>
      <c r="E3" s="22"/>
      <c r="F3" s="22"/>
      <c r="G3" s="22"/>
      <c r="H3" s="41"/>
      <c r="I3" s="41"/>
      <c r="J3" s="41"/>
    </row>
    <row r="4" spans="1:15" ht="15.75" x14ac:dyDescent="0.2">
      <c r="A4" s="138"/>
      <c r="B4" s="138"/>
      <c r="C4" s="138"/>
      <c r="D4" s="138"/>
      <c r="E4" s="138"/>
      <c r="F4" s="138"/>
      <c r="G4" s="138"/>
      <c r="H4" s="138"/>
      <c r="I4" s="138"/>
      <c r="J4" s="138"/>
    </row>
    <row r="5" spans="1:15" ht="18" x14ac:dyDescent="0.2">
      <c r="A5" s="22"/>
      <c r="B5" s="22"/>
      <c r="C5" s="22"/>
      <c r="D5" s="22"/>
      <c r="E5" s="22"/>
      <c r="F5" s="22"/>
      <c r="G5" s="22"/>
      <c r="H5" s="41"/>
      <c r="I5" s="41"/>
      <c r="J5" s="41"/>
    </row>
    <row r="6" spans="1:15" ht="15.75" customHeight="1" x14ac:dyDescent="0.2">
      <c r="A6" s="138" t="s">
        <v>198</v>
      </c>
      <c r="B6" s="138"/>
      <c r="C6" s="138"/>
      <c r="D6" s="138"/>
      <c r="E6" s="138"/>
      <c r="F6" s="138"/>
      <c r="G6" s="138"/>
      <c r="H6" s="75"/>
      <c r="I6" s="75"/>
      <c r="J6" s="75"/>
    </row>
    <row r="7" spans="1:15" ht="18" x14ac:dyDescent="0.2">
      <c r="A7" s="22"/>
      <c r="B7" s="22"/>
      <c r="C7" s="22"/>
      <c r="D7" s="22"/>
      <c r="E7" s="22"/>
      <c r="F7" s="22"/>
      <c r="G7" s="22"/>
      <c r="H7" s="41"/>
      <c r="I7" s="41"/>
      <c r="J7" s="41"/>
    </row>
    <row r="8" spans="1:15" s="77" customFormat="1" ht="57" x14ac:dyDescent="0.2">
      <c r="A8" s="76" t="s">
        <v>9</v>
      </c>
      <c r="B8" s="42" t="str">
        <f t="shared" ref="B8:G8" si="0">UPPER(B12)</f>
        <v>OSTVARENJE/IZVRŠENJE 
01.2022. - 12.2022.</v>
      </c>
      <c r="C8" s="42" t="str">
        <f t="shared" si="0"/>
        <v>IZVORNI PLAN ILI REBALANS 
2023.</v>
      </c>
      <c r="D8" s="42" t="str">
        <f t="shared" si="0"/>
        <v>TEKUĆI PLAN 
2023.</v>
      </c>
      <c r="E8" s="42" t="str">
        <f t="shared" si="0"/>
        <v>OSTVARENJE/IZVRŠENJE 
01.2023. - 12.2023.</v>
      </c>
      <c r="F8" s="42" t="str">
        <f t="shared" si="0"/>
        <v>INDEKS
(5)/(2)</v>
      </c>
      <c r="G8" s="42" t="str">
        <f t="shared" si="0"/>
        <v>INDEKS
(5)/(4)</v>
      </c>
    </row>
    <row r="9" spans="1:15" s="81" customFormat="1" ht="12.75" customHeight="1" x14ac:dyDescent="0.2">
      <c r="A9" s="78">
        <v>1</v>
      </c>
      <c r="B9" s="79">
        <v>2</v>
      </c>
      <c r="C9" s="79">
        <v>3</v>
      </c>
      <c r="D9" s="79">
        <v>4.3333333333333304</v>
      </c>
      <c r="E9" s="79">
        <v>5.0833333333333304</v>
      </c>
      <c r="F9" s="79">
        <v>6</v>
      </c>
      <c r="G9" s="79">
        <v>7</v>
      </c>
      <c r="H9" s="80"/>
      <c r="I9" s="80"/>
      <c r="J9" s="80"/>
      <c r="K9" s="80"/>
    </row>
    <row r="10" spans="1:15" hidden="1" x14ac:dyDescent="0.2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</row>
    <row r="11" spans="1:15" hidden="1" x14ac:dyDescent="0.2">
      <c r="A11" s="80"/>
      <c r="B11" s="80"/>
      <c r="C11" s="80"/>
      <c r="D11" s="80"/>
      <c r="E11" s="80"/>
      <c r="F11" s="80"/>
      <c r="G11" s="80"/>
    </row>
    <row r="12" spans="1:15" ht="51" hidden="1" x14ac:dyDescent="0.2">
      <c r="A12" s="82" t="s">
        <v>24</v>
      </c>
      <c r="B12" s="83" t="s">
        <v>25</v>
      </c>
      <c r="C12" s="83" t="s">
        <v>26</v>
      </c>
      <c r="D12" s="83" t="s">
        <v>27</v>
      </c>
      <c r="E12" s="83" t="s">
        <v>28</v>
      </c>
      <c r="F12" s="83" t="s">
        <v>29</v>
      </c>
      <c r="G12" s="83" t="s">
        <v>30</v>
      </c>
      <c r="H12" s="80"/>
      <c r="I12" s="84"/>
      <c r="J12" s="84"/>
      <c r="K12" s="84"/>
      <c r="L12" s="84"/>
      <c r="M12" s="84"/>
      <c r="N12" s="84"/>
    </row>
    <row r="13" spans="1:15" hidden="1" x14ac:dyDescent="0.2">
      <c r="A13" s="82" t="s">
        <v>31</v>
      </c>
      <c r="B13" s="85" t="s">
        <v>32</v>
      </c>
      <c r="C13" s="85" t="s">
        <v>32</v>
      </c>
      <c r="D13" s="85" t="s">
        <v>32</v>
      </c>
      <c r="E13" s="85" t="s">
        <v>32</v>
      </c>
      <c r="F13" s="85" t="s">
        <v>24</v>
      </c>
      <c r="G13" s="85" t="s">
        <v>24</v>
      </c>
      <c r="H13" s="80"/>
      <c r="I13" s="84"/>
      <c r="J13" s="84"/>
      <c r="K13" s="84"/>
      <c r="L13" s="84"/>
      <c r="M13" s="84"/>
      <c r="N13" s="84"/>
    </row>
    <row r="14" spans="1:15" x14ac:dyDescent="0.2">
      <c r="A14" s="51" t="s">
        <v>33</v>
      </c>
      <c r="B14" s="86">
        <v>15834997.710000001</v>
      </c>
      <c r="C14" s="87">
        <v>17416923</v>
      </c>
      <c r="D14" s="87">
        <v>17212364</v>
      </c>
      <c r="E14" s="86">
        <v>16337205.27</v>
      </c>
      <c r="F14" s="86">
        <v>103.17150383724299</v>
      </c>
      <c r="G14" s="86">
        <v>94.915522760266995</v>
      </c>
      <c r="H14" s="88"/>
      <c r="I14" s="89"/>
      <c r="J14" s="89"/>
      <c r="K14" s="89"/>
      <c r="L14" s="89"/>
      <c r="M14" s="89"/>
      <c r="N14" s="89"/>
      <c r="O14" s="90"/>
    </row>
    <row r="15" spans="1:15" x14ac:dyDescent="0.2">
      <c r="A15" s="91" t="s">
        <v>199</v>
      </c>
      <c r="B15" s="86">
        <v>14835161.880000001</v>
      </c>
      <c r="C15" s="87">
        <v>16008801</v>
      </c>
      <c r="D15" s="87">
        <v>15804242</v>
      </c>
      <c r="E15" s="86">
        <v>15242537.41</v>
      </c>
      <c r="F15" s="86">
        <v>102.746013378858</v>
      </c>
      <c r="G15" s="86">
        <v>96.445861876830307</v>
      </c>
      <c r="H15" s="88"/>
      <c r="I15" s="89"/>
      <c r="J15" s="89"/>
      <c r="K15" s="89"/>
      <c r="L15" s="89"/>
      <c r="M15" s="89"/>
      <c r="N15" s="89"/>
      <c r="O15" s="90"/>
    </row>
    <row r="16" spans="1:15" x14ac:dyDescent="0.2">
      <c r="A16" s="58" t="s">
        <v>200</v>
      </c>
      <c r="B16" s="55">
        <v>14711516.699999999</v>
      </c>
      <c r="C16" s="92">
        <v>15713205</v>
      </c>
      <c r="D16" s="92">
        <v>15515089</v>
      </c>
      <c r="E16" s="55">
        <v>14996442.390000001</v>
      </c>
      <c r="F16" s="55">
        <v>101.93675265311001</v>
      </c>
      <c r="G16" s="55">
        <v>96.657147052137404</v>
      </c>
      <c r="H16" s="80"/>
      <c r="I16" s="84"/>
      <c r="J16" s="84"/>
      <c r="K16" s="84"/>
      <c r="L16" s="84"/>
      <c r="M16" s="84"/>
      <c r="N16" s="84"/>
    </row>
    <row r="17" spans="1:15" x14ac:dyDescent="0.2">
      <c r="A17" s="58" t="s">
        <v>201</v>
      </c>
      <c r="B17" s="55">
        <v>123645.18</v>
      </c>
      <c r="C17" s="92">
        <v>295596</v>
      </c>
      <c r="D17" s="92">
        <v>289153</v>
      </c>
      <c r="E17" s="55">
        <v>246095.02</v>
      </c>
      <c r="F17" s="55">
        <v>199.03324982017099</v>
      </c>
      <c r="G17" s="55">
        <v>85.108928491144795</v>
      </c>
      <c r="H17" s="80"/>
      <c r="I17" s="84"/>
      <c r="J17" s="84"/>
      <c r="K17" s="84"/>
      <c r="L17" s="84"/>
      <c r="M17" s="84"/>
      <c r="N17" s="84"/>
    </row>
    <row r="18" spans="1:15" x14ac:dyDescent="0.2">
      <c r="A18" s="91" t="s">
        <v>202</v>
      </c>
      <c r="B18" s="86">
        <v>32916.559999999998</v>
      </c>
      <c r="C18" s="87">
        <v>28621</v>
      </c>
      <c r="D18" s="87">
        <v>28621</v>
      </c>
      <c r="E18" s="86">
        <v>34881.589999999997</v>
      </c>
      <c r="F18" s="86">
        <v>105.96973073735499</v>
      </c>
      <c r="G18" s="86">
        <v>121.874113413228</v>
      </c>
      <c r="H18" s="88"/>
      <c r="I18" s="89"/>
      <c r="J18" s="89"/>
      <c r="K18" s="89"/>
      <c r="L18" s="89"/>
      <c r="M18" s="89"/>
      <c r="N18" s="89"/>
      <c r="O18" s="90"/>
    </row>
    <row r="19" spans="1:15" x14ac:dyDescent="0.2">
      <c r="A19" s="58" t="s">
        <v>203</v>
      </c>
      <c r="B19" s="55">
        <v>32916.559999999998</v>
      </c>
      <c r="C19" s="92">
        <v>28621</v>
      </c>
      <c r="D19" s="92">
        <v>28621</v>
      </c>
      <c r="E19" s="55">
        <v>34881.589999999997</v>
      </c>
      <c r="F19" s="55">
        <v>105.96973073735499</v>
      </c>
      <c r="G19" s="55">
        <v>121.874113413228</v>
      </c>
      <c r="H19" s="80"/>
      <c r="I19" s="84"/>
      <c r="J19" s="84"/>
      <c r="K19" s="84"/>
      <c r="L19" s="84"/>
      <c r="M19" s="84"/>
      <c r="N19" s="84"/>
    </row>
    <row r="20" spans="1:15" x14ac:dyDescent="0.2">
      <c r="A20" s="91" t="s">
        <v>204</v>
      </c>
      <c r="B20" s="86">
        <v>64435.97</v>
      </c>
      <c r="C20" s="87">
        <v>55000</v>
      </c>
      <c r="D20" s="87">
        <v>55000</v>
      </c>
      <c r="E20" s="86">
        <v>61011.06</v>
      </c>
      <c r="F20" s="86">
        <v>94.684785532056097</v>
      </c>
      <c r="G20" s="86">
        <v>110.92919999999999</v>
      </c>
      <c r="H20" s="88"/>
      <c r="I20" s="89"/>
      <c r="J20" s="89"/>
      <c r="K20" s="89"/>
      <c r="L20" s="89"/>
      <c r="M20" s="89"/>
      <c r="N20" s="89"/>
      <c r="O20" s="90"/>
    </row>
    <row r="21" spans="1:15" x14ac:dyDescent="0.2">
      <c r="A21" s="58" t="s">
        <v>205</v>
      </c>
      <c r="B21" s="55">
        <v>64435.97</v>
      </c>
      <c r="C21" s="92">
        <v>55000</v>
      </c>
      <c r="D21" s="92">
        <v>55000</v>
      </c>
      <c r="E21" s="55">
        <v>61011.06</v>
      </c>
      <c r="F21" s="55">
        <v>94.684785532056097</v>
      </c>
      <c r="G21" s="55">
        <v>110.92919999999999</v>
      </c>
      <c r="H21" s="80"/>
      <c r="I21" s="84"/>
      <c r="J21" s="84"/>
      <c r="K21" s="84"/>
      <c r="L21" s="84"/>
      <c r="M21" s="84"/>
      <c r="N21" s="84"/>
    </row>
    <row r="22" spans="1:15" x14ac:dyDescent="0.2">
      <c r="A22" s="91" t="s">
        <v>206</v>
      </c>
      <c r="B22" s="86">
        <v>902483.3</v>
      </c>
      <c r="C22" s="87">
        <v>1324501</v>
      </c>
      <c r="D22" s="87">
        <v>1324501</v>
      </c>
      <c r="E22" s="86">
        <v>998775.21</v>
      </c>
      <c r="F22" s="86">
        <v>110.669661144976</v>
      </c>
      <c r="G22" s="86">
        <v>75.407659941366603</v>
      </c>
      <c r="H22" s="88"/>
      <c r="I22" s="89"/>
      <c r="J22" s="89"/>
      <c r="K22" s="89"/>
      <c r="L22" s="89"/>
      <c r="M22" s="89"/>
      <c r="N22" s="89"/>
      <c r="O22" s="90"/>
    </row>
    <row r="23" spans="1:15" x14ac:dyDescent="0.2">
      <c r="A23" s="58" t="s">
        <v>207</v>
      </c>
      <c r="B23" s="55">
        <v>506105.51</v>
      </c>
      <c r="C23" s="92">
        <v>498289</v>
      </c>
      <c r="D23" s="92">
        <v>498289</v>
      </c>
      <c r="E23" s="55">
        <v>316169.25</v>
      </c>
      <c r="F23" s="55">
        <v>62.4710151841659</v>
      </c>
      <c r="G23" s="55">
        <v>63.450979250996902</v>
      </c>
      <c r="H23" s="80"/>
      <c r="I23" s="84"/>
      <c r="J23" s="84"/>
      <c r="K23" s="84"/>
      <c r="L23" s="84"/>
      <c r="M23" s="84"/>
      <c r="N23" s="84"/>
    </row>
    <row r="24" spans="1:15" x14ac:dyDescent="0.2">
      <c r="A24" s="58" t="s">
        <v>208</v>
      </c>
      <c r="B24" s="55">
        <v>286502.23</v>
      </c>
      <c r="C24" s="92">
        <v>574332</v>
      </c>
      <c r="D24" s="92">
        <v>574332</v>
      </c>
      <c r="E24" s="55">
        <v>442386.11</v>
      </c>
      <c r="F24" s="55">
        <v>154.40930773907101</v>
      </c>
      <c r="G24" s="55">
        <v>77.0261991322092</v>
      </c>
      <c r="H24" s="80"/>
      <c r="I24" s="84"/>
      <c r="J24" s="84"/>
      <c r="K24" s="84"/>
      <c r="L24" s="84"/>
      <c r="M24" s="84"/>
      <c r="N24" s="84"/>
    </row>
    <row r="25" spans="1:15" x14ac:dyDescent="0.2">
      <c r="A25" s="58" t="s">
        <v>209</v>
      </c>
      <c r="B25" s="55">
        <v>109875.56</v>
      </c>
      <c r="C25" s="92">
        <v>241747</v>
      </c>
      <c r="D25" s="92">
        <v>241747</v>
      </c>
      <c r="E25" s="55">
        <v>230088.12</v>
      </c>
      <c r="F25" s="55">
        <v>209.407915645663</v>
      </c>
      <c r="G25" s="55">
        <v>95.177239014341396</v>
      </c>
      <c r="H25" s="80"/>
      <c r="I25" s="84"/>
      <c r="J25" s="84"/>
      <c r="K25" s="84"/>
      <c r="L25" s="84"/>
      <c r="M25" s="84"/>
      <c r="N25" s="84"/>
    </row>
    <row r="26" spans="1:15" x14ac:dyDescent="0.2">
      <c r="A26" s="58" t="s">
        <v>210</v>
      </c>
      <c r="B26" s="93"/>
      <c r="C26" s="92">
        <v>10133</v>
      </c>
      <c r="D26" s="92">
        <v>10133</v>
      </c>
      <c r="E26" s="55">
        <v>10131.73</v>
      </c>
      <c r="F26" s="93"/>
      <c r="G26" s="55">
        <v>99.987466692983304</v>
      </c>
      <c r="H26" s="80"/>
      <c r="I26" s="84"/>
      <c r="J26" s="84"/>
      <c r="K26" s="84"/>
      <c r="L26" s="84"/>
      <c r="M26" s="84"/>
      <c r="N26" s="84"/>
    </row>
    <row r="27" spans="1:15" x14ac:dyDescent="0.2">
      <c r="A27" s="51" t="s">
        <v>211</v>
      </c>
      <c r="B27" s="86">
        <v>15542148.220000001</v>
      </c>
      <c r="C27" s="87">
        <v>17427921</v>
      </c>
      <c r="D27" s="87">
        <v>17223362</v>
      </c>
      <c r="E27" s="86">
        <v>16422703.359999999</v>
      </c>
      <c r="F27" s="86">
        <v>105.66559479124599</v>
      </c>
      <c r="G27" s="86">
        <v>95.351322000896204</v>
      </c>
      <c r="H27" s="88"/>
      <c r="I27" s="89"/>
      <c r="J27" s="89"/>
      <c r="K27" s="89"/>
      <c r="L27" s="89"/>
      <c r="M27" s="89"/>
      <c r="N27" s="89"/>
      <c r="O27" s="90"/>
    </row>
    <row r="28" spans="1:15" x14ac:dyDescent="0.2">
      <c r="A28" s="91" t="s">
        <v>199</v>
      </c>
      <c r="B28" s="86">
        <v>14835161.880000001</v>
      </c>
      <c r="C28" s="87">
        <v>16008801</v>
      </c>
      <c r="D28" s="87">
        <v>15804242</v>
      </c>
      <c r="E28" s="86">
        <v>15242537.41</v>
      </c>
      <c r="F28" s="86">
        <v>102.746013378858</v>
      </c>
      <c r="G28" s="86">
        <v>96.445861876830307</v>
      </c>
      <c r="H28" s="88"/>
      <c r="I28" s="89"/>
      <c r="J28" s="89"/>
      <c r="K28" s="89"/>
      <c r="L28" s="89"/>
      <c r="M28" s="89"/>
      <c r="N28" s="89"/>
      <c r="O28" s="90"/>
    </row>
    <row r="29" spans="1:15" x14ac:dyDescent="0.2">
      <c r="A29" s="58" t="s">
        <v>200</v>
      </c>
      <c r="B29" s="55">
        <v>14711516.699999999</v>
      </c>
      <c r="C29" s="92">
        <v>15713205</v>
      </c>
      <c r="D29" s="92">
        <v>15515089</v>
      </c>
      <c r="E29" s="55">
        <v>14996442.390000001</v>
      </c>
      <c r="F29" s="55">
        <v>101.93675265311001</v>
      </c>
      <c r="G29" s="55">
        <v>96.657147052137404</v>
      </c>
      <c r="H29" s="80"/>
      <c r="I29" s="84"/>
      <c r="J29" s="84"/>
      <c r="K29" s="84"/>
      <c r="L29" s="84"/>
      <c r="M29" s="84"/>
      <c r="N29" s="84"/>
    </row>
    <row r="30" spans="1:15" x14ac:dyDescent="0.2">
      <c r="A30" s="58" t="s">
        <v>201</v>
      </c>
      <c r="B30" s="55">
        <v>123645.18</v>
      </c>
      <c r="C30" s="92">
        <v>295596</v>
      </c>
      <c r="D30" s="92">
        <v>289153</v>
      </c>
      <c r="E30" s="55">
        <v>246095.02</v>
      </c>
      <c r="F30" s="55">
        <v>199.03324982017099</v>
      </c>
      <c r="G30" s="55">
        <v>85.108928491144795</v>
      </c>
      <c r="H30" s="80"/>
      <c r="I30" s="84"/>
      <c r="J30" s="84"/>
      <c r="K30" s="84"/>
      <c r="L30" s="84"/>
      <c r="M30" s="84"/>
      <c r="N30" s="84"/>
    </row>
    <row r="31" spans="1:15" x14ac:dyDescent="0.2">
      <c r="A31" s="91" t="s">
        <v>202</v>
      </c>
      <c r="B31" s="86">
        <v>19093.37</v>
      </c>
      <c r="C31" s="87">
        <v>31246</v>
      </c>
      <c r="D31" s="87">
        <v>31246</v>
      </c>
      <c r="E31" s="86">
        <v>15102.53</v>
      </c>
      <c r="F31" s="86">
        <v>79.0982943293929</v>
      </c>
      <c r="G31" s="86">
        <v>48.334282788196901</v>
      </c>
      <c r="H31" s="88"/>
      <c r="I31" s="89"/>
      <c r="J31" s="89"/>
      <c r="K31" s="89"/>
      <c r="L31" s="89"/>
      <c r="M31" s="89"/>
      <c r="N31" s="89"/>
      <c r="O31" s="90"/>
    </row>
    <row r="32" spans="1:15" x14ac:dyDescent="0.2">
      <c r="A32" s="58" t="s">
        <v>203</v>
      </c>
      <c r="B32" s="55">
        <v>19093.37</v>
      </c>
      <c r="C32" s="92">
        <v>31246</v>
      </c>
      <c r="D32" s="92">
        <v>31246</v>
      </c>
      <c r="E32" s="55">
        <v>15102.53</v>
      </c>
      <c r="F32" s="55">
        <v>79.0982943293929</v>
      </c>
      <c r="G32" s="55">
        <v>48.334282788196901</v>
      </c>
      <c r="H32" s="80"/>
      <c r="I32" s="84"/>
      <c r="J32" s="84"/>
      <c r="K32" s="84"/>
      <c r="L32" s="84"/>
      <c r="M32" s="84"/>
      <c r="N32" s="84"/>
    </row>
    <row r="33" spans="1:15" x14ac:dyDescent="0.2">
      <c r="A33" s="91" t="s">
        <v>206</v>
      </c>
      <c r="B33" s="86">
        <v>687892.97</v>
      </c>
      <c r="C33" s="87">
        <v>1387874</v>
      </c>
      <c r="D33" s="87">
        <v>1387874</v>
      </c>
      <c r="E33" s="86">
        <v>1165063.42</v>
      </c>
      <c r="F33" s="86">
        <v>169.36696125852299</v>
      </c>
      <c r="G33" s="86">
        <v>83.945907193304294</v>
      </c>
      <c r="H33" s="88"/>
      <c r="I33" s="89"/>
      <c r="J33" s="89"/>
      <c r="K33" s="89"/>
      <c r="L33" s="89"/>
      <c r="M33" s="89"/>
      <c r="N33" s="89"/>
      <c r="O33" s="90"/>
    </row>
    <row r="34" spans="1:15" x14ac:dyDescent="0.2">
      <c r="A34" s="58" t="s">
        <v>207</v>
      </c>
      <c r="B34" s="55">
        <v>291515.17</v>
      </c>
      <c r="C34" s="92">
        <v>561662</v>
      </c>
      <c r="D34" s="92">
        <v>561662</v>
      </c>
      <c r="E34" s="55">
        <v>482457.46</v>
      </c>
      <c r="F34" s="55">
        <v>165.49994979678101</v>
      </c>
      <c r="G34" s="55">
        <v>85.898184317258398</v>
      </c>
      <c r="H34" s="80"/>
      <c r="I34" s="84"/>
      <c r="J34" s="84"/>
      <c r="K34" s="84"/>
      <c r="L34" s="84"/>
      <c r="M34" s="84"/>
      <c r="N34" s="84"/>
    </row>
    <row r="35" spans="1:15" x14ac:dyDescent="0.2">
      <c r="A35" s="58" t="s">
        <v>208</v>
      </c>
      <c r="B35" s="55">
        <v>286502.23</v>
      </c>
      <c r="C35" s="92">
        <v>574332</v>
      </c>
      <c r="D35" s="92">
        <v>574332</v>
      </c>
      <c r="E35" s="55">
        <v>442386.11</v>
      </c>
      <c r="F35" s="55">
        <v>154.40930773907101</v>
      </c>
      <c r="G35" s="55">
        <v>77.0261991322092</v>
      </c>
      <c r="H35" s="80"/>
      <c r="I35" s="84"/>
      <c r="J35" s="84"/>
      <c r="K35" s="84"/>
      <c r="L35" s="84"/>
      <c r="M35" s="84"/>
      <c r="N35" s="84"/>
    </row>
    <row r="36" spans="1:15" x14ac:dyDescent="0.2">
      <c r="A36" s="58" t="s">
        <v>209</v>
      </c>
      <c r="B36" s="55">
        <v>109875.57</v>
      </c>
      <c r="C36" s="92">
        <v>241747</v>
      </c>
      <c r="D36" s="92">
        <v>241747</v>
      </c>
      <c r="E36" s="55">
        <v>230088.12</v>
      </c>
      <c r="F36" s="55">
        <v>209.40789658702101</v>
      </c>
      <c r="G36" s="55">
        <v>95.177239014341396</v>
      </c>
      <c r="H36" s="80"/>
      <c r="I36" s="84"/>
      <c r="J36" s="84"/>
      <c r="K36" s="84"/>
      <c r="L36" s="84"/>
      <c r="M36" s="84"/>
      <c r="N36" s="84"/>
    </row>
    <row r="37" spans="1:15" x14ac:dyDescent="0.2">
      <c r="A37" s="58" t="s">
        <v>210</v>
      </c>
      <c r="B37" s="93"/>
      <c r="C37" s="92">
        <v>10133</v>
      </c>
      <c r="D37" s="92">
        <v>10133</v>
      </c>
      <c r="E37" s="55">
        <v>10131.73</v>
      </c>
      <c r="F37" s="93"/>
      <c r="G37" s="55">
        <v>99.987466692983304</v>
      </c>
      <c r="H37" s="80"/>
      <c r="I37" s="84"/>
      <c r="J37" s="84"/>
      <c r="K37" s="84"/>
      <c r="L37" s="84"/>
      <c r="M37" s="84"/>
      <c r="N37" s="84"/>
    </row>
    <row r="38" spans="1:15" x14ac:dyDescent="0.2">
      <c r="A38" s="58"/>
      <c r="B38" s="93"/>
      <c r="C38" s="92"/>
      <c r="D38" s="92"/>
      <c r="E38" s="55"/>
      <c r="F38" s="93"/>
      <c r="G38" s="55"/>
      <c r="H38" s="80"/>
      <c r="I38" s="84"/>
      <c r="J38" s="84"/>
      <c r="K38" s="84"/>
      <c r="L38" s="84"/>
      <c r="M38" s="84"/>
      <c r="N38" s="84"/>
    </row>
    <row r="39" spans="1:15" x14ac:dyDescent="0.2">
      <c r="A39" s="58"/>
      <c r="B39" s="93"/>
      <c r="C39" s="92"/>
      <c r="D39" s="92"/>
      <c r="E39" s="55"/>
      <c r="F39" s="93"/>
      <c r="G39" s="55"/>
      <c r="H39" s="80"/>
      <c r="I39" s="84"/>
      <c r="J39" s="84"/>
      <c r="K39" s="84"/>
      <c r="L39" s="84"/>
      <c r="M39" s="84"/>
      <c r="N39" s="84"/>
    </row>
    <row r="42" spans="1:15" ht="14.25" x14ac:dyDescent="0.2">
      <c r="F42" s="39"/>
    </row>
    <row r="43" spans="1:15" ht="14.25" x14ac:dyDescent="0.2">
      <c r="F43" s="39"/>
    </row>
    <row r="44" spans="1:15" ht="14.25" x14ac:dyDescent="0.2">
      <c r="F44" s="39"/>
    </row>
  </sheetData>
  <mergeCells count="3">
    <mergeCell ref="A2:J2"/>
    <mergeCell ref="A4:J4"/>
    <mergeCell ref="A6:G6"/>
  </mergeCells>
  <printOptions horizontalCentered="1"/>
  <pageMargins left="0.19685039370078741" right="0.19685039370078741" top="0.94" bottom="0.43307086614173229" header="0.19685039370078741" footer="0.23622047244094491"/>
  <pageSetup paperSize="9" scale="90" orientation="landscape" r:id="rId1"/>
  <headerFooter alignWithMargins="0">
    <oddHeader>&amp;L&amp;G</oddHeader>
    <oddFooter>&amp;L&amp;G&amp;R&amp;P/&amp;N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O24"/>
  <sheetViews>
    <sheetView topLeftCell="A4" zoomScaleNormal="100" workbookViewId="0">
      <selection activeCell="F39" sqref="F39"/>
    </sheetView>
  </sheetViews>
  <sheetFormatPr defaultRowHeight="12.75" x14ac:dyDescent="0.2"/>
  <cols>
    <col min="1" max="1" width="18.5" style="74" customWidth="1"/>
    <col min="2" max="2" width="59.1640625" style="94" customWidth="1"/>
    <col min="3" max="3" width="23.5" style="95" customWidth="1"/>
    <col min="4" max="5" width="20.6640625" style="96" bestFit="1" customWidth="1"/>
    <col min="6" max="6" width="19.33203125" style="95" bestFit="1" customWidth="1"/>
    <col min="7" max="7" width="18.33203125" style="95" bestFit="1" customWidth="1"/>
    <col min="8" max="8" width="21.5" style="95" bestFit="1" customWidth="1"/>
    <col min="9" max="9" width="18" style="74" bestFit="1" customWidth="1"/>
    <col min="10" max="10" width="11" style="74" bestFit="1" customWidth="1"/>
    <col min="11" max="11" width="18" style="74" bestFit="1" customWidth="1"/>
    <col min="12" max="12" width="11" style="74" bestFit="1" customWidth="1"/>
    <col min="13" max="16384" width="9.33203125" style="74"/>
  </cols>
  <sheetData>
    <row r="1" spans="1:15" ht="20.25" hidden="1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5" ht="15.75" hidden="1" x14ac:dyDescent="0.2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5" ht="18" hidden="1" x14ac:dyDescent="0.2">
      <c r="A3" s="22"/>
      <c r="B3" s="22"/>
      <c r="C3" s="22"/>
      <c r="D3" s="22"/>
      <c r="E3" s="22"/>
      <c r="F3" s="22"/>
      <c r="G3" s="22"/>
      <c r="H3" s="22"/>
      <c r="I3" s="41"/>
      <c r="J3" s="41"/>
      <c r="K3" s="41"/>
    </row>
    <row r="4" spans="1:15" ht="15.75" x14ac:dyDescent="0.2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</row>
    <row r="5" spans="1:15" ht="18" x14ac:dyDescent="0.2">
      <c r="A5" s="22"/>
      <c r="B5" s="22"/>
      <c r="C5" s="22"/>
      <c r="D5" s="22"/>
      <c r="E5" s="22"/>
      <c r="F5" s="22"/>
      <c r="G5" s="22"/>
      <c r="H5" s="22"/>
      <c r="I5" s="41"/>
      <c r="J5" s="41"/>
      <c r="K5" s="41"/>
    </row>
    <row r="6" spans="1:15" ht="15.75" customHeight="1" x14ac:dyDescent="0.2">
      <c r="A6" s="138" t="s">
        <v>212</v>
      </c>
      <c r="B6" s="138"/>
      <c r="C6" s="138"/>
      <c r="D6" s="138"/>
      <c r="E6" s="138"/>
      <c r="F6" s="138"/>
      <c r="G6" s="138"/>
      <c r="H6" s="138"/>
      <c r="I6" s="75"/>
      <c r="J6" s="75"/>
      <c r="K6" s="75"/>
    </row>
    <row r="7" spans="1:15" ht="18" x14ac:dyDescent="0.2">
      <c r="A7" s="22"/>
      <c r="B7" s="22"/>
      <c r="C7" s="22"/>
      <c r="D7" s="22"/>
      <c r="E7" s="22"/>
      <c r="F7" s="22"/>
      <c r="G7" s="22"/>
      <c r="H7" s="22"/>
      <c r="I7" s="41"/>
      <c r="J7" s="41"/>
      <c r="K7" s="41"/>
    </row>
    <row r="8" spans="1:15" s="77" customFormat="1" ht="57" x14ac:dyDescent="0.2">
      <c r="A8" s="162" t="s">
        <v>9</v>
      </c>
      <c r="B8" s="162"/>
      <c r="C8" s="42" t="str">
        <f t="shared" ref="C8:H8" si="0">UPPER(C11)</f>
        <v>OSTVARENJE/IZVRŠENJE 
01.2022. - 12.2022.</v>
      </c>
      <c r="D8" s="42" t="str">
        <f t="shared" si="0"/>
        <v>IZVORNI PLAN ILI REBALANS 
2023.</v>
      </c>
      <c r="E8" s="42" t="str">
        <f t="shared" si="0"/>
        <v>TEKUĆI PLAN 
2023.</v>
      </c>
      <c r="F8" s="42" t="str">
        <f t="shared" si="0"/>
        <v>OSTVARENJE/IZVRŠENJE 
01.2023. - 12.2023.</v>
      </c>
      <c r="G8" s="42" t="str">
        <f t="shared" si="0"/>
        <v>INDEKS
(5)/(2)</v>
      </c>
      <c r="H8" s="42" t="str">
        <f t="shared" si="0"/>
        <v>INDEKS
(5)/(4)</v>
      </c>
    </row>
    <row r="9" spans="1:15" s="81" customFormat="1" ht="12.75" customHeight="1" x14ac:dyDescent="0.2">
      <c r="A9" s="163">
        <v>1</v>
      </c>
      <c r="B9" s="163"/>
      <c r="C9" s="79">
        <v>2</v>
      </c>
      <c r="D9" s="79">
        <v>3</v>
      </c>
      <c r="E9" s="79">
        <v>4.3333333333333304</v>
      </c>
      <c r="F9" s="79">
        <v>5.0833333333333304</v>
      </c>
      <c r="G9" s="79">
        <v>6</v>
      </c>
      <c r="H9" s="79">
        <v>7</v>
      </c>
      <c r="I9" s="80"/>
      <c r="J9" s="80"/>
      <c r="K9" s="80"/>
      <c r="L9" s="80"/>
    </row>
    <row r="10" spans="1:15" s="81" customFormat="1" x14ac:dyDescent="0.2">
      <c r="B10" s="97" t="s">
        <v>213</v>
      </c>
      <c r="C10" s="47">
        <f t="shared" ref="C10:H10" si="1">C13</f>
        <v>15542148.220000001</v>
      </c>
      <c r="D10" s="47">
        <f t="shared" si="1"/>
        <v>17427921</v>
      </c>
      <c r="E10" s="47">
        <f t="shared" si="1"/>
        <v>17223362</v>
      </c>
      <c r="F10" s="47">
        <f t="shared" si="1"/>
        <v>16422703.359999999</v>
      </c>
      <c r="G10" s="47">
        <f t="shared" si="1"/>
        <v>105.66559479124599</v>
      </c>
      <c r="H10" s="47">
        <f t="shared" si="1"/>
        <v>95.351322000896204</v>
      </c>
      <c r="I10" s="80"/>
      <c r="J10" s="80"/>
      <c r="K10" s="80"/>
      <c r="L10" s="80"/>
    </row>
    <row r="11" spans="1:15" ht="51" hidden="1" x14ac:dyDescent="0.2">
      <c r="A11" s="48" t="s">
        <v>24</v>
      </c>
      <c r="B11" s="48" t="s">
        <v>24</v>
      </c>
      <c r="C11" s="83" t="s">
        <v>25</v>
      </c>
      <c r="D11" s="83" t="s">
        <v>26</v>
      </c>
      <c r="E11" s="83" t="s">
        <v>27</v>
      </c>
      <c r="F11" s="83" t="s">
        <v>28</v>
      </c>
      <c r="G11" s="83" t="s">
        <v>29</v>
      </c>
      <c r="H11" s="83" t="s">
        <v>30</v>
      </c>
      <c r="I11" s="80"/>
      <c r="J11" s="80"/>
      <c r="K11" s="80"/>
      <c r="L11" s="80"/>
    </row>
    <row r="12" spans="1:15" hidden="1" x14ac:dyDescent="0.2">
      <c r="A12" s="48" t="s">
        <v>214</v>
      </c>
      <c r="B12" s="48" t="s">
        <v>24</v>
      </c>
      <c r="C12" s="98" t="s">
        <v>32</v>
      </c>
      <c r="D12" s="98" t="s">
        <v>32</v>
      </c>
      <c r="E12" s="98" t="s">
        <v>32</v>
      </c>
      <c r="F12" s="98" t="s">
        <v>32</v>
      </c>
      <c r="G12" s="98" t="s">
        <v>24</v>
      </c>
      <c r="H12" s="98" t="s">
        <v>24</v>
      </c>
      <c r="I12" s="80"/>
      <c r="J12" s="80"/>
      <c r="K12" s="80"/>
      <c r="L12" s="80"/>
    </row>
    <row r="13" spans="1:15" hidden="1" x14ac:dyDescent="0.2">
      <c r="A13" s="51" t="s">
        <v>215</v>
      </c>
      <c r="B13" s="99" t="s">
        <v>216</v>
      </c>
      <c r="C13" s="55">
        <v>15542148.220000001</v>
      </c>
      <c r="D13" s="92">
        <v>17427921</v>
      </c>
      <c r="E13" s="92">
        <v>17223362</v>
      </c>
      <c r="F13" s="55">
        <v>16422703.359999999</v>
      </c>
      <c r="G13" s="55">
        <v>105.66559479124599</v>
      </c>
      <c r="H13" s="55">
        <v>95.351322000896204</v>
      </c>
      <c r="I13" s="80"/>
      <c r="J13" s="80"/>
      <c r="K13" s="80"/>
      <c r="L13" s="80"/>
    </row>
    <row r="14" spans="1:15" x14ac:dyDescent="0.2">
      <c r="A14" s="91" t="s">
        <v>217</v>
      </c>
      <c r="B14" s="100" t="s">
        <v>218</v>
      </c>
      <c r="C14" s="86">
        <v>15542148.220000001</v>
      </c>
      <c r="D14" s="87">
        <v>17427921</v>
      </c>
      <c r="E14" s="87">
        <v>17223362</v>
      </c>
      <c r="F14" s="86">
        <v>16422703.359999999</v>
      </c>
      <c r="G14" s="86">
        <v>105.66559479124599</v>
      </c>
      <c r="H14" s="86">
        <v>95.351322000896204</v>
      </c>
      <c r="I14" s="88"/>
      <c r="J14" s="88"/>
      <c r="K14" s="88"/>
      <c r="L14" s="88"/>
      <c r="M14" s="89"/>
      <c r="N14" s="89"/>
      <c r="O14" s="89"/>
    </row>
    <row r="15" spans="1:15" x14ac:dyDescent="0.2">
      <c r="A15" s="58" t="s">
        <v>219</v>
      </c>
      <c r="B15" s="59" t="s">
        <v>220</v>
      </c>
      <c r="C15" s="55">
        <v>15542148.220000001</v>
      </c>
      <c r="D15" s="92">
        <v>17427921</v>
      </c>
      <c r="E15" s="92">
        <v>17223362</v>
      </c>
      <c r="F15" s="55">
        <v>16422703.359999999</v>
      </c>
      <c r="G15" s="55">
        <v>105.66559479124599</v>
      </c>
      <c r="H15" s="55">
        <v>95.351322000896204</v>
      </c>
      <c r="I15" s="80"/>
      <c r="J15" s="80"/>
      <c r="K15" s="80"/>
      <c r="L15" s="80"/>
      <c r="M15" s="84"/>
      <c r="N15" s="84"/>
      <c r="O15" s="84"/>
    </row>
    <row r="16" spans="1:15" x14ac:dyDescent="0.2">
      <c r="A16" s="58"/>
      <c r="B16" s="59"/>
      <c r="C16" s="55"/>
      <c r="D16" s="92"/>
      <c r="E16" s="92"/>
      <c r="F16" s="55"/>
      <c r="G16" s="55"/>
      <c r="H16" s="55"/>
      <c r="I16" s="80"/>
      <c r="J16" s="80"/>
      <c r="K16" s="80"/>
      <c r="L16" s="80"/>
      <c r="M16" s="84"/>
      <c r="N16" s="84"/>
      <c r="O16" s="84"/>
    </row>
    <row r="17" spans="1:15" x14ac:dyDescent="0.2">
      <c r="A17" s="58"/>
      <c r="B17" s="59"/>
      <c r="C17" s="55"/>
      <c r="D17" s="92"/>
      <c r="E17" s="92"/>
      <c r="F17" s="55"/>
      <c r="G17" s="55"/>
      <c r="H17" s="55"/>
      <c r="I17" s="80"/>
      <c r="J17" s="80"/>
      <c r="K17" s="80"/>
      <c r="L17" s="80"/>
      <c r="M17" s="84"/>
      <c r="N17" s="84"/>
      <c r="O17" s="84"/>
    </row>
    <row r="21" spans="1:15" ht="14.25" x14ac:dyDescent="0.2">
      <c r="G21" s="39"/>
    </row>
    <row r="22" spans="1:15" ht="14.25" x14ac:dyDescent="0.2">
      <c r="G22" s="39"/>
    </row>
    <row r="23" spans="1:15" ht="14.25" x14ac:dyDescent="0.2">
      <c r="G23" s="39"/>
    </row>
    <row r="24" spans="1:15" x14ac:dyDescent="0.2">
      <c r="G24" s="70"/>
    </row>
  </sheetData>
  <mergeCells count="5">
    <mergeCell ref="A2:K2"/>
    <mergeCell ref="A4:K4"/>
    <mergeCell ref="A8:B8"/>
    <mergeCell ref="A9:B9"/>
    <mergeCell ref="A6:H6"/>
  </mergeCells>
  <printOptions horizontalCentered="1"/>
  <pageMargins left="0.19685039370078741" right="0.19685039370078741" top="1.02" bottom="0.43307086614173229" header="0.19685039370078741" footer="0.23622047244094491"/>
  <pageSetup paperSize="9" scale="80" orientation="landscape" r:id="rId1"/>
  <headerFooter alignWithMargins="0">
    <oddHeader>&amp;L&amp;G</oddHeader>
    <oddFooter>&amp;L&amp;G&amp;R&amp;P/&amp;N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O257"/>
  <sheetViews>
    <sheetView topLeftCell="A122" zoomScaleNormal="100" workbookViewId="0">
      <selection activeCell="J265" sqref="J265"/>
    </sheetView>
  </sheetViews>
  <sheetFormatPr defaultRowHeight="12.75" x14ac:dyDescent="0.2"/>
  <cols>
    <col min="1" max="1" width="22.33203125" style="74" customWidth="1"/>
    <col min="2" max="2" width="59.1640625" style="94" customWidth="1"/>
    <col min="3" max="3" width="23.5" style="95" customWidth="1"/>
    <col min="4" max="5" width="20.83203125" style="96" bestFit="1" customWidth="1"/>
    <col min="6" max="6" width="19.5" style="95" bestFit="1" customWidth="1"/>
    <col min="7" max="7" width="18" style="74" bestFit="1" customWidth="1"/>
    <col min="8" max="8" width="11" style="74" bestFit="1" customWidth="1"/>
    <col min="9" max="9" width="18" style="74" bestFit="1" customWidth="1"/>
    <col min="10" max="10" width="11" style="74" bestFit="1" customWidth="1"/>
    <col min="11" max="16384" width="9.33203125" style="74"/>
  </cols>
  <sheetData>
    <row r="1" spans="1:15" ht="20.25" hidden="1" customHeight="1" x14ac:dyDescent="0.2">
      <c r="A1" s="22"/>
      <c r="B1" s="22"/>
      <c r="C1" s="22"/>
      <c r="D1" s="22"/>
      <c r="E1" s="22"/>
      <c r="F1" s="22"/>
      <c r="G1" s="22"/>
      <c r="H1" s="22"/>
      <c r="I1" s="22"/>
    </row>
    <row r="2" spans="1:15" ht="15.75" hidden="1" x14ac:dyDescent="0.2">
      <c r="A2" s="138"/>
      <c r="B2" s="138"/>
      <c r="C2" s="138"/>
      <c r="D2" s="138"/>
      <c r="E2" s="138"/>
      <c r="F2" s="138"/>
      <c r="G2" s="138"/>
      <c r="H2" s="138"/>
      <c r="I2" s="138"/>
    </row>
    <row r="3" spans="1:15" ht="18" hidden="1" x14ac:dyDescent="0.2">
      <c r="A3" s="22"/>
      <c r="B3" s="22"/>
      <c r="C3" s="22"/>
      <c r="D3" s="22"/>
      <c r="E3" s="22"/>
      <c r="F3" s="22"/>
      <c r="G3" s="41"/>
      <c r="H3" s="41"/>
      <c r="I3" s="41"/>
    </row>
    <row r="4" spans="1:15" ht="15.75" x14ac:dyDescent="0.2">
      <c r="A4" s="138" t="s">
        <v>221</v>
      </c>
      <c r="B4" s="138"/>
      <c r="C4" s="138"/>
      <c r="D4" s="138"/>
      <c r="E4" s="138"/>
      <c r="F4" s="138"/>
      <c r="G4" s="75"/>
      <c r="H4" s="75"/>
      <c r="I4" s="75"/>
    </row>
    <row r="5" spans="1:15" ht="9" customHeight="1" x14ac:dyDescent="0.2">
      <c r="A5" s="34"/>
      <c r="B5" s="34"/>
      <c r="C5" s="34"/>
      <c r="D5" s="34"/>
      <c r="E5" s="34"/>
      <c r="F5" s="34"/>
      <c r="G5" s="75"/>
      <c r="H5" s="75"/>
      <c r="I5" s="75"/>
    </row>
    <row r="6" spans="1:15" ht="15.75" customHeight="1" x14ac:dyDescent="0.2">
      <c r="A6" s="138" t="s">
        <v>222</v>
      </c>
      <c r="B6" s="138"/>
      <c r="C6" s="138"/>
      <c r="D6" s="138"/>
      <c r="E6" s="138"/>
      <c r="F6" s="138"/>
      <c r="G6" s="75"/>
      <c r="H6" s="75"/>
      <c r="I6" s="75"/>
    </row>
    <row r="7" spans="1:15" ht="18" x14ac:dyDescent="0.2">
      <c r="A7" s="22"/>
      <c r="B7" s="22"/>
      <c r="C7" s="22"/>
      <c r="D7" s="22"/>
      <c r="E7" s="22"/>
      <c r="F7" s="22"/>
      <c r="G7" s="41"/>
      <c r="H7" s="41"/>
      <c r="I7" s="41"/>
    </row>
    <row r="8" spans="1:15" s="77" customFormat="1" ht="57" x14ac:dyDescent="0.2">
      <c r="A8" s="162" t="s">
        <v>9</v>
      </c>
      <c r="B8" s="162"/>
      <c r="C8" s="101" t="str">
        <f>UPPER(C11)</f>
        <v>IZVORNI PLAN ILI REBALANS 
2023.</v>
      </c>
      <c r="D8" s="101" t="str">
        <f>UPPER(D11)</f>
        <v>TEKUĆI PLAN 
2023.</v>
      </c>
      <c r="E8" s="101" t="str">
        <f>UPPER(E11)</f>
        <v>OSTVARENJE/IZVRŠENJE 
01.2023. - 12.2023.</v>
      </c>
      <c r="F8" s="101" t="s">
        <v>223</v>
      </c>
    </row>
    <row r="9" spans="1:15" s="81" customFormat="1" ht="12.75" customHeight="1" x14ac:dyDescent="0.2">
      <c r="A9" s="163">
        <v>1</v>
      </c>
      <c r="B9" s="163"/>
      <c r="C9" s="79">
        <v>2</v>
      </c>
      <c r="D9" s="79">
        <v>3</v>
      </c>
      <c r="E9" s="79">
        <v>4.3333333333333304</v>
      </c>
      <c r="F9" s="79">
        <v>5.0833333333333304</v>
      </c>
      <c r="G9" s="80"/>
      <c r="H9" s="80"/>
      <c r="I9" s="80"/>
      <c r="J9" s="80"/>
    </row>
    <row r="10" spans="1:15" s="81" customFormat="1" hidden="1" x14ac:dyDescent="0.2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102"/>
      <c r="L10" s="102"/>
      <c r="M10" s="102"/>
      <c r="N10" s="102"/>
      <c r="O10" s="102"/>
    </row>
    <row r="11" spans="1:15" ht="51" hidden="1" x14ac:dyDescent="0.2">
      <c r="A11" s="82" t="s">
        <v>24</v>
      </c>
      <c r="B11" s="82" t="s">
        <v>24</v>
      </c>
      <c r="C11" s="83" t="s">
        <v>26</v>
      </c>
      <c r="D11" s="83" t="s">
        <v>27</v>
      </c>
      <c r="E11" s="83" t="s">
        <v>28</v>
      </c>
      <c r="F11" s="83" t="s">
        <v>30</v>
      </c>
      <c r="G11" s="80"/>
      <c r="H11" s="80"/>
      <c r="I11" s="80"/>
      <c r="J11" s="80"/>
      <c r="K11" s="84"/>
      <c r="L11" s="84"/>
      <c r="M11" s="84"/>
      <c r="N11" s="84"/>
      <c r="O11" s="84"/>
    </row>
    <row r="12" spans="1:15" hidden="1" x14ac:dyDescent="0.2">
      <c r="A12" s="82" t="s">
        <v>224</v>
      </c>
      <c r="B12" s="82" t="s">
        <v>24</v>
      </c>
      <c r="C12" s="85" t="s">
        <v>32</v>
      </c>
      <c r="D12" s="85" t="s">
        <v>32</v>
      </c>
      <c r="E12" s="85" t="s">
        <v>32</v>
      </c>
      <c r="F12" s="85" t="s">
        <v>24</v>
      </c>
      <c r="G12" s="80"/>
      <c r="H12" s="80"/>
      <c r="I12" s="80"/>
      <c r="J12" s="80"/>
      <c r="K12" s="84"/>
      <c r="L12" s="84"/>
      <c r="M12" s="84"/>
      <c r="N12" s="84"/>
      <c r="O12" s="84"/>
    </row>
    <row r="13" spans="1:15" hidden="1" x14ac:dyDescent="0.2">
      <c r="A13" s="103" t="s">
        <v>225</v>
      </c>
      <c r="B13" s="103" t="s">
        <v>24</v>
      </c>
      <c r="C13" s="104">
        <v>17427921</v>
      </c>
      <c r="D13" s="104">
        <v>17223362</v>
      </c>
      <c r="E13" s="52">
        <v>16422703.359999999</v>
      </c>
      <c r="F13" s="52">
        <v>95.351322000896204</v>
      </c>
      <c r="G13" s="80"/>
      <c r="H13" s="80"/>
      <c r="I13" s="80"/>
      <c r="J13" s="80"/>
      <c r="K13" s="84"/>
      <c r="L13" s="84"/>
      <c r="M13" s="84"/>
      <c r="N13" s="84"/>
      <c r="O13" s="84"/>
    </row>
    <row r="14" spans="1:15" x14ac:dyDescent="0.2">
      <c r="A14" s="51" t="s">
        <v>226</v>
      </c>
      <c r="B14" s="99" t="s">
        <v>227</v>
      </c>
      <c r="C14" s="105">
        <v>17427921</v>
      </c>
      <c r="D14" s="105">
        <v>17223362</v>
      </c>
      <c r="E14" s="106">
        <v>16422703.359999999</v>
      </c>
      <c r="F14" s="106">
        <v>95.351322000896204</v>
      </c>
      <c r="G14" s="88"/>
      <c r="H14" s="88"/>
      <c r="I14" s="88"/>
      <c r="J14" s="88"/>
      <c r="K14" s="89"/>
      <c r="L14" s="89"/>
      <c r="M14" s="89"/>
      <c r="N14" s="89"/>
      <c r="O14" s="89"/>
    </row>
    <row r="15" spans="1:15" x14ac:dyDescent="0.2">
      <c r="A15" s="53" t="s">
        <v>228</v>
      </c>
      <c r="B15" s="54" t="s">
        <v>229</v>
      </c>
      <c r="C15" s="92">
        <v>15713205</v>
      </c>
      <c r="D15" s="92">
        <v>15515089</v>
      </c>
      <c r="E15" s="55">
        <v>14996442.390000001</v>
      </c>
      <c r="F15" s="55">
        <v>96.657147052137404</v>
      </c>
      <c r="G15" s="84"/>
      <c r="H15" s="84"/>
      <c r="I15" s="84"/>
      <c r="J15" s="84"/>
      <c r="K15" s="84"/>
      <c r="L15" s="84"/>
      <c r="M15" s="84"/>
      <c r="N15" s="84"/>
      <c r="O15" s="84"/>
    </row>
    <row r="16" spans="1:15" x14ac:dyDescent="0.2">
      <c r="A16" s="53" t="s">
        <v>230</v>
      </c>
      <c r="B16" s="54" t="s">
        <v>231</v>
      </c>
      <c r="C16" s="92">
        <v>295596</v>
      </c>
      <c r="D16" s="92">
        <v>289153</v>
      </c>
      <c r="E16" s="55">
        <v>246095.02</v>
      </c>
      <c r="F16" s="55">
        <v>85.108928491144795</v>
      </c>
      <c r="G16" s="84"/>
      <c r="H16" s="84"/>
      <c r="I16" s="84"/>
      <c r="J16" s="84"/>
      <c r="K16" s="84"/>
      <c r="L16" s="84"/>
      <c r="M16" s="84"/>
      <c r="N16" s="84"/>
      <c r="O16" s="84"/>
    </row>
    <row r="17" spans="1:15" x14ac:dyDescent="0.2">
      <c r="A17" s="53" t="s">
        <v>63</v>
      </c>
      <c r="B17" s="54" t="s">
        <v>232</v>
      </c>
      <c r="C17" s="92">
        <v>31246</v>
      </c>
      <c r="D17" s="92">
        <v>31246</v>
      </c>
      <c r="E17" s="55">
        <v>15102.53</v>
      </c>
      <c r="F17" s="55">
        <v>48.334282788196901</v>
      </c>
      <c r="G17" s="84"/>
      <c r="H17" s="84"/>
      <c r="I17" s="84"/>
      <c r="J17" s="84"/>
      <c r="K17" s="84"/>
      <c r="L17" s="84"/>
      <c r="M17" s="84"/>
      <c r="N17" s="84"/>
      <c r="O17" s="84"/>
    </row>
    <row r="18" spans="1:15" x14ac:dyDescent="0.2">
      <c r="A18" s="53" t="s">
        <v>233</v>
      </c>
      <c r="B18" s="54" t="s">
        <v>234</v>
      </c>
      <c r="C18" s="92">
        <v>561662</v>
      </c>
      <c r="D18" s="92">
        <v>561662</v>
      </c>
      <c r="E18" s="55">
        <v>482457.46</v>
      </c>
      <c r="F18" s="55">
        <v>85.898184317258398</v>
      </c>
      <c r="G18" s="84"/>
      <c r="H18" s="84"/>
      <c r="I18" s="84"/>
      <c r="J18" s="84"/>
      <c r="K18" s="84"/>
      <c r="L18" s="84"/>
      <c r="M18" s="84"/>
      <c r="N18" s="84"/>
      <c r="O18" s="84"/>
    </row>
    <row r="19" spans="1:15" x14ac:dyDescent="0.2">
      <c r="A19" s="53" t="s">
        <v>235</v>
      </c>
      <c r="B19" s="54" t="s">
        <v>236</v>
      </c>
      <c r="C19" s="92">
        <v>574332</v>
      </c>
      <c r="D19" s="92">
        <v>574332</v>
      </c>
      <c r="E19" s="55">
        <v>442386.11</v>
      </c>
      <c r="F19" s="55">
        <v>77.0261991322092</v>
      </c>
      <c r="G19" s="84"/>
      <c r="H19" s="84"/>
      <c r="I19" s="84"/>
      <c r="J19" s="84"/>
      <c r="K19" s="84"/>
      <c r="L19" s="84"/>
      <c r="M19" s="84"/>
      <c r="N19" s="84"/>
      <c r="O19" s="84"/>
    </row>
    <row r="20" spans="1:15" x14ac:dyDescent="0.2">
      <c r="A20" s="53" t="s">
        <v>237</v>
      </c>
      <c r="B20" s="54" t="s">
        <v>238</v>
      </c>
      <c r="C20" s="92">
        <v>241747</v>
      </c>
      <c r="D20" s="92">
        <v>241747</v>
      </c>
      <c r="E20" s="55">
        <v>230088.12</v>
      </c>
      <c r="F20" s="55">
        <v>95.177239014341396</v>
      </c>
      <c r="G20" s="84"/>
      <c r="H20" s="84"/>
      <c r="I20" s="84"/>
      <c r="J20" s="84"/>
      <c r="K20" s="84"/>
      <c r="L20" s="84"/>
      <c r="M20" s="84"/>
      <c r="N20" s="84"/>
      <c r="O20" s="84"/>
    </row>
    <row r="21" spans="1:15" x14ac:dyDescent="0.2">
      <c r="A21" s="53" t="s">
        <v>239</v>
      </c>
      <c r="B21" s="54" t="s">
        <v>240</v>
      </c>
      <c r="C21" s="92">
        <v>10133</v>
      </c>
      <c r="D21" s="92">
        <v>10133</v>
      </c>
      <c r="E21" s="55">
        <v>10131.73</v>
      </c>
      <c r="F21" s="55">
        <v>99.987466692983304</v>
      </c>
      <c r="G21" s="84"/>
      <c r="H21" s="84"/>
      <c r="I21" s="84"/>
      <c r="J21" s="84"/>
      <c r="K21" s="84"/>
      <c r="L21" s="84"/>
      <c r="M21" s="84"/>
      <c r="N21" s="84"/>
      <c r="O21" s="84"/>
    </row>
    <row r="22" spans="1:15" x14ac:dyDescent="0.2">
      <c r="A22" s="51" t="s">
        <v>226</v>
      </c>
      <c r="B22" s="99" t="s">
        <v>227</v>
      </c>
      <c r="C22" s="105">
        <v>17427921</v>
      </c>
      <c r="D22" s="105">
        <v>17223362</v>
      </c>
      <c r="E22" s="106">
        <v>16422703.359999999</v>
      </c>
      <c r="F22" s="106">
        <v>95.351322000896204</v>
      </c>
    </row>
    <row r="23" spans="1:15" ht="25.5" x14ac:dyDescent="0.2">
      <c r="A23" s="91" t="s">
        <v>241</v>
      </c>
      <c r="B23" s="100" t="s">
        <v>242</v>
      </c>
      <c r="C23" s="105">
        <v>17427921</v>
      </c>
      <c r="D23" s="105">
        <v>17223362</v>
      </c>
      <c r="E23" s="106">
        <v>16422703.359999999</v>
      </c>
      <c r="F23" s="106">
        <v>95.351322000896204</v>
      </c>
    </row>
    <row r="24" spans="1:15" x14ac:dyDescent="0.2">
      <c r="A24" s="107" t="s">
        <v>243</v>
      </c>
      <c r="B24" s="108" t="s">
        <v>244</v>
      </c>
      <c r="C24" s="105">
        <v>17427921</v>
      </c>
      <c r="D24" s="105">
        <v>17223362</v>
      </c>
      <c r="E24" s="106">
        <v>16422703.359999999</v>
      </c>
      <c r="F24" s="106">
        <v>95.351322000896204</v>
      </c>
    </row>
    <row r="25" spans="1:15" x14ac:dyDescent="0.2">
      <c r="A25" s="109" t="s">
        <v>245</v>
      </c>
      <c r="B25" s="110" t="s">
        <v>246</v>
      </c>
      <c r="C25" s="105">
        <v>12206466</v>
      </c>
      <c r="D25" s="105">
        <v>12115971</v>
      </c>
      <c r="E25" s="106">
        <v>11868818.02</v>
      </c>
      <c r="F25" s="106">
        <v>97.960105880081798</v>
      </c>
    </row>
    <row r="26" spans="1:15" x14ac:dyDescent="0.2">
      <c r="A26" s="62" t="s">
        <v>228</v>
      </c>
      <c r="B26" s="61" t="s">
        <v>229</v>
      </c>
      <c r="C26" s="104">
        <v>12139451</v>
      </c>
      <c r="D26" s="104">
        <v>12048956</v>
      </c>
      <c r="E26" s="52">
        <v>11812369.9</v>
      </c>
      <c r="F26" s="52">
        <v>98.036459756347398</v>
      </c>
    </row>
    <row r="27" spans="1:15" x14ac:dyDescent="0.2">
      <c r="A27" s="111" t="s">
        <v>63</v>
      </c>
      <c r="B27" s="61" t="s">
        <v>64</v>
      </c>
      <c r="C27" s="104">
        <v>10375912</v>
      </c>
      <c r="D27" s="104">
        <v>10294534</v>
      </c>
      <c r="E27" s="52">
        <v>10275088</v>
      </c>
      <c r="F27" s="52">
        <v>99.811103640048202</v>
      </c>
    </row>
    <row r="28" spans="1:15" ht="12.75" customHeight="1" x14ac:dyDescent="0.2">
      <c r="A28" s="112" t="s">
        <v>67</v>
      </c>
      <c r="B28" s="61" t="s">
        <v>68</v>
      </c>
      <c r="C28" s="93"/>
      <c r="D28" s="93"/>
      <c r="E28" s="55">
        <v>8378403.8300000001</v>
      </c>
      <c r="F28" s="93"/>
    </row>
    <row r="29" spans="1:15" ht="12.75" customHeight="1" x14ac:dyDescent="0.2">
      <c r="A29" s="112" t="s">
        <v>69</v>
      </c>
      <c r="B29" s="61" t="s">
        <v>70</v>
      </c>
      <c r="C29" s="93"/>
      <c r="D29" s="93"/>
      <c r="E29" s="55">
        <v>116315.34</v>
      </c>
      <c r="F29" s="93"/>
    </row>
    <row r="30" spans="1:15" ht="12.75" customHeight="1" x14ac:dyDescent="0.2">
      <c r="A30" s="112" t="s">
        <v>73</v>
      </c>
      <c r="B30" s="61" t="s">
        <v>72</v>
      </c>
      <c r="C30" s="93"/>
      <c r="D30" s="93"/>
      <c r="E30" s="55">
        <v>413173.3</v>
      </c>
      <c r="F30" s="93"/>
    </row>
    <row r="31" spans="1:15" ht="12.75" customHeight="1" x14ac:dyDescent="0.2">
      <c r="A31" s="112" t="s">
        <v>76</v>
      </c>
      <c r="B31" s="61" t="s">
        <v>77</v>
      </c>
      <c r="C31" s="93"/>
      <c r="D31" s="93"/>
      <c r="E31" s="55">
        <v>1367195.53</v>
      </c>
      <c r="F31" s="93"/>
    </row>
    <row r="32" spans="1:15" ht="12.75" customHeight="1" x14ac:dyDescent="0.2">
      <c r="A32" s="111" t="s">
        <v>78</v>
      </c>
      <c r="B32" s="61" t="s">
        <v>79</v>
      </c>
      <c r="C32" s="104">
        <v>1744999</v>
      </c>
      <c r="D32" s="104">
        <v>1744999</v>
      </c>
      <c r="E32" s="52">
        <v>1529669.96</v>
      </c>
      <c r="F32" s="52">
        <v>87.660219862590196</v>
      </c>
    </row>
    <row r="33" spans="1:6" ht="12.75" customHeight="1" x14ac:dyDescent="0.2">
      <c r="A33" s="112" t="s">
        <v>82</v>
      </c>
      <c r="B33" s="61" t="s">
        <v>83</v>
      </c>
      <c r="C33" s="93"/>
      <c r="D33" s="93"/>
      <c r="E33" s="55">
        <v>166595.34</v>
      </c>
      <c r="F33" s="93"/>
    </row>
    <row r="34" spans="1:6" ht="12.75" customHeight="1" x14ac:dyDescent="0.2">
      <c r="A34" s="112" t="s">
        <v>84</v>
      </c>
      <c r="B34" s="61" t="s">
        <v>85</v>
      </c>
      <c r="C34" s="93"/>
      <c r="D34" s="93"/>
      <c r="E34" s="55">
        <v>250182.41</v>
      </c>
      <c r="F34" s="93"/>
    </row>
    <row r="35" spans="1:6" ht="12.75" customHeight="1" x14ac:dyDescent="0.2">
      <c r="A35" s="112" t="s">
        <v>86</v>
      </c>
      <c r="B35" s="61" t="s">
        <v>87</v>
      </c>
      <c r="C35" s="93"/>
      <c r="D35" s="93"/>
      <c r="E35" s="55">
        <v>28908.91</v>
      </c>
      <c r="F35" s="93"/>
    </row>
    <row r="36" spans="1:6" ht="12.75" customHeight="1" x14ac:dyDescent="0.2">
      <c r="A36" s="112" t="s">
        <v>88</v>
      </c>
      <c r="B36" s="61" t="s">
        <v>89</v>
      </c>
      <c r="C36" s="93"/>
      <c r="D36" s="93"/>
      <c r="E36" s="55">
        <v>18902.150000000001</v>
      </c>
      <c r="F36" s="93"/>
    </row>
    <row r="37" spans="1:6" ht="12.75" customHeight="1" x14ac:dyDescent="0.2">
      <c r="A37" s="112" t="s">
        <v>92</v>
      </c>
      <c r="B37" s="61" t="s">
        <v>93</v>
      </c>
      <c r="C37" s="93"/>
      <c r="D37" s="93"/>
      <c r="E37" s="55">
        <v>50271.98</v>
      </c>
      <c r="F37" s="93"/>
    </row>
    <row r="38" spans="1:6" ht="12.75" customHeight="1" x14ac:dyDescent="0.2">
      <c r="A38" s="112" t="s">
        <v>96</v>
      </c>
      <c r="B38" s="61" t="s">
        <v>97</v>
      </c>
      <c r="C38" s="93"/>
      <c r="D38" s="93"/>
      <c r="E38" s="55">
        <v>303860.81</v>
      </c>
      <c r="F38" s="93"/>
    </row>
    <row r="39" spans="1:6" ht="12.75" customHeight="1" x14ac:dyDescent="0.2">
      <c r="A39" s="112" t="s">
        <v>98</v>
      </c>
      <c r="B39" s="61" t="s">
        <v>99</v>
      </c>
      <c r="C39" s="93"/>
      <c r="D39" s="93"/>
      <c r="E39" s="55">
        <v>1541.82</v>
      </c>
      <c r="F39" s="93"/>
    </row>
    <row r="40" spans="1:6" ht="12.75" customHeight="1" x14ac:dyDescent="0.2">
      <c r="A40" s="112" t="s">
        <v>100</v>
      </c>
      <c r="B40" s="61" t="s">
        <v>101</v>
      </c>
      <c r="C40" s="93"/>
      <c r="D40" s="93"/>
      <c r="E40" s="55">
        <v>1505.93</v>
      </c>
      <c r="F40" s="93"/>
    </row>
    <row r="41" spans="1:6" ht="12.75" customHeight="1" x14ac:dyDescent="0.2">
      <c r="A41" s="112" t="s">
        <v>102</v>
      </c>
      <c r="B41" s="61" t="s">
        <v>103</v>
      </c>
      <c r="C41" s="93"/>
      <c r="D41" s="93"/>
      <c r="E41" s="55">
        <v>231.57</v>
      </c>
      <c r="F41" s="93"/>
    </row>
    <row r="42" spans="1:6" ht="12.75" customHeight="1" x14ac:dyDescent="0.2">
      <c r="A42" s="112" t="s">
        <v>106</v>
      </c>
      <c r="B42" s="61" t="s">
        <v>107</v>
      </c>
      <c r="C42" s="93"/>
      <c r="D42" s="93"/>
      <c r="E42" s="55">
        <v>83744.649999999994</v>
      </c>
      <c r="F42" s="93"/>
    </row>
    <row r="43" spans="1:6" ht="12.75" customHeight="1" x14ac:dyDescent="0.2">
      <c r="A43" s="112" t="s">
        <v>108</v>
      </c>
      <c r="B43" s="61" t="s">
        <v>109</v>
      </c>
      <c r="C43" s="93"/>
      <c r="D43" s="93"/>
      <c r="E43" s="55">
        <v>94083.76</v>
      </c>
      <c r="F43" s="93"/>
    </row>
    <row r="44" spans="1:6" ht="12.75" customHeight="1" x14ac:dyDescent="0.2">
      <c r="A44" s="112" t="s">
        <v>110</v>
      </c>
      <c r="B44" s="61" t="s">
        <v>111</v>
      </c>
      <c r="C44" s="93"/>
      <c r="D44" s="93"/>
      <c r="E44" s="55">
        <v>8707.06</v>
      </c>
      <c r="F44" s="93"/>
    </row>
    <row r="45" spans="1:6" ht="12.75" customHeight="1" x14ac:dyDescent="0.2">
      <c r="A45" s="112" t="s">
        <v>112</v>
      </c>
      <c r="B45" s="61" t="s">
        <v>113</v>
      </c>
      <c r="C45" s="93"/>
      <c r="D45" s="93"/>
      <c r="E45" s="55">
        <v>55756.73</v>
      </c>
      <c r="F45" s="93"/>
    </row>
    <row r="46" spans="1:6" ht="12.75" customHeight="1" x14ac:dyDescent="0.2">
      <c r="A46" s="112" t="s">
        <v>114</v>
      </c>
      <c r="B46" s="61" t="s">
        <v>115</v>
      </c>
      <c r="C46" s="93"/>
      <c r="D46" s="93"/>
      <c r="E46" s="55">
        <v>48026.41</v>
      </c>
      <c r="F46" s="93"/>
    </row>
    <row r="47" spans="1:6" ht="12.75" customHeight="1" x14ac:dyDescent="0.2">
      <c r="A47" s="112" t="s">
        <v>116</v>
      </c>
      <c r="B47" s="61" t="s">
        <v>117</v>
      </c>
      <c r="C47" s="93"/>
      <c r="D47" s="93"/>
      <c r="E47" s="55">
        <v>35808.42</v>
      </c>
      <c r="F47" s="93"/>
    </row>
    <row r="48" spans="1:6" ht="12.75" customHeight="1" x14ac:dyDescent="0.2">
      <c r="A48" s="112" t="s">
        <v>118</v>
      </c>
      <c r="B48" s="61" t="s">
        <v>119</v>
      </c>
      <c r="C48" s="93"/>
      <c r="D48" s="93"/>
      <c r="E48" s="55">
        <v>117153.56</v>
      </c>
      <c r="F48" s="93"/>
    </row>
    <row r="49" spans="1:6" ht="12.75" customHeight="1" x14ac:dyDescent="0.2">
      <c r="A49" s="112" t="s">
        <v>120</v>
      </c>
      <c r="B49" s="61" t="s">
        <v>121</v>
      </c>
      <c r="C49" s="93"/>
      <c r="D49" s="93"/>
      <c r="E49" s="55">
        <v>1000.54</v>
      </c>
      <c r="F49" s="93"/>
    </row>
    <row r="50" spans="1:6" ht="12.75" customHeight="1" x14ac:dyDescent="0.2">
      <c r="A50" s="112" t="s">
        <v>122</v>
      </c>
      <c r="B50" s="61" t="s">
        <v>123</v>
      </c>
      <c r="C50" s="93"/>
      <c r="D50" s="93"/>
      <c r="E50" s="55">
        <v>241256.3</v>
      </c>
      <c r="F50" s="93"/>
    </row>
    <row r="51" spans="1:6" ht="12.75" customHeight="1" x14ac:dyDescent="0.2">
      <c r="A51" s="112" t="s">
        <v>129</v>
      </c>
      <c r="B51" s="61" t="s">
        <v>130</v>
      </c>
      <c r="C51" s="93"/>
      <c r="D51" s="93"/>
      <c r="E51" s="55">
        <v>145.38999999999999</v>
      </c>
      <c r="F51" s="93"/>
    </row>
    <row r="52" spans="1:6" ht="12.75" customHeight="1" x14ac:dyDescent="0.2">
      <c r="A52" s="112" t="s">
        <v>131</v>
      </c>
      <c r="B52" s="61" t="s">
        <v>132</v>
      </c>
      <c r="C52" s="93"/>
      <c r="D52" s="93"/>
      <c r="E52" s="55">
        <v>1697.09</v>
      </c>
      <c r="F52" s="93"/>
    </row>
    <row r="53" spans="1:6" ht="12.75" customHeight="1" x14ac:dyDescent="0.2">
      <c r="A53" s="112" t="s">
        <v>133</v>
      </c>
      <c r="B53" s="61" t="s">
        <v>134</v>
      </c>
      <c r="C53" s="93"/>
      <c r="D53" s="93"/>
      <c r="E53" s="55">
        <v>2617.39</v>
      </c>
      <c r="F53" s="93"/>
    </row>
    <row r="54" spans="1:6" ht="12.75" customHeight="1" x14ac:dyDescent="0.2">
      <c r="A54" s="112" t="s">
        <v>135</v>
      </c>
      <c r="B54" s="61" t="s">
        <v>136</v>
      </c>
      <c r="C54" s="93"/>
      <c r="D54" s="93"/>
      <c r="E54" s="55">
        <v>301.94</v>
      </c>
      <c r="F54" s="93"/>
    </row>
    <row r="55" spans="1:6" ht="12.75" customHeight="1" x14ac:dyDescent="0.2">
      <c r="A55" s="112" t="s">
        <v>137</v>
      </c>
      <c r="B55" s="61" t="s">
        <v>138</v>
      </c>
      <c r="C55" s="93"/>
      <c r="D55" s="93"/>
      <c r="E55" s="55">
        <v>16428.53</v>
      </c>
      <c r="F55" s="93"/>
    </row>
    <row r="56" spans="1:6" ht="12.75" customHeight="1" x14ac:dyDescent="0.2">
      <c r="A56" s="112" t="s">
        <v>141</v>
      </c>
      <c r="B56" s="61" t="s">
        <v>128</v>
      </c>
      <c r="C56" s="93"/>
      <c r="D56" s="93"/>
      <c r="E56" s="55">
        <v>941.27</v>
      </c>
      <c r="F56" s="93"/>
    </row>
    <row r="57" spans="1:6" ht="12.75" customHeight="1" x14ac:dyDescent="0.2">
      <c r="A57" s="111" t="s">
        <v>142</v>
      </c>
      <c r="B57" s="61" t="s">
        <v>143</v>
      </c>
      <c r="C57" s="104">
        <v>398</v>
      </c>
      <c r="D57" s="104">
        <v>398</v>
      </c>
      <c r="E57" s="52">
        <v>15.66</v>
      </c>
      <c r="F57" s="52">
        <v>3.9346733668341698</v>
      </c>
    </row>
    <row r="58" spans="1:6" ht="12.75" customHeight="1" x14ac:dyDescent="0.2">
      <c r="A58" s="112" t="s">
        <v>148</v>
      </c>
      <c r="B58" s="61" t="s">
        <v>149</v>
      </c>
      <c r="C58" s="93"/>
      <c r="D58" s="93"/>
      <c r="E58" s="55">
        <v>15.66</v>
      </c>
      <c r="F58" s="93"/>
    </row>
    <row r="59" spans="1:6" ht="12.75" customHeight="1" x14ac:dyDescent="0.2">
      <c r="A59" s="111" t="s">
        <v>156</v>
      </c>
      <c r="B59" s="61" t="s">
        <v>157</v>
      </c>
      <c r="C59" s="104">
        <v>10352</v>
      </c>
      <c r="D59" s="104">
        <v>1235</v>
      </c>
      <c r="E59" s="113"/>
      <c r="F59" s="113"/>
    </row>
    <row r="60" spans="1:6" ht="12.75" customHeight="1" x14ac:dyDescent="0.2">
      <c r="A60" s="111" t="s">
        <v>170</v>
      </c>
      <c r="B60" s="61" t="s">
        <v>171</v>
      </c>
      <c r="C60" s="104">
        <v>7790</v>
      </c>
      <c r="D60" s="104">
        <v>7790</v>
      </c>
      <c r="E60" s="52">
        <v>7596.28</v>
      </c>
      <c r="F60" s="52">
        <v>97.513222079589198</v>
      </c>
    </row>
    <row r="61" spans="1:6" ht="12.75" customHeight="1" x14ac:dyDescent="0.2">
      <c r="A61" s="112" t="s">
        <v>174</v>
      </c>
      <c r="B61" s="61" t="s">
        <v>175</v>
      </c>
      <c r="C61" s="93"/>
      <c r="D61" s="93"/>
      <c r="E61" s="55">
        <v>773</v>
      </c>
      <c r="F61" s="93"/>
    </row>
    <row r="62" spans="1:6" ht="12.75" customHeight="1" x14ac:dyDescent="0.2">
      <c r="A62" s="112" t="s">
        <v>178</v>
      </c>
      <c r="B62" s="61" t="s">
        <v>179</v>
      </c>
      <c r="C62" s="93"/>
      <c r="D62" s="93"/>
      <c r="E62" s="55">
        <v>6823.28</v>
      </c>
      <c r="F62" s="93"/>
    </row>
    <row r="63" spans="1:6" ht="12.75" customHeight="1" x14ac:dyDescent="0.2">
      <c r="A63" s="62" t="s">
        <v>63</v>
      </c>
      <c r="B63" s="61" t="s">
        <v>232</v>
      </c>
      <c r="C63" s="104">
        <v>31246</v>
      </c>
      <c r="D63" s="104">
        <v>31246</v>
      </c>
      <c r="E63" s="52">
        <v>15102.53</v>
      </c>
      <c r="F63" s="52">
        <v>48.334282788196901</v>
      </c>
    </row>
    <row r="64" spans="1:6" ht="12.75" customHeight="1" x14ac:dyDescent="0.2">
      <c r="A64" s="111" t="s">
        <v>78</v>
      </c>
      <c r="B64" s="61" t="s">
        <v>79</v>
      </c>
      <c r="C64" s="104">
        <v>31000</v>
      </c>
      <c r="D64" s="104">
        <v>31000</v>
      </c>
      <c r="E64" s="52">
        <v>14857.38</v>
      </c>
      <c r="F64" s="52">
        <v>47.9270322580645</v>
      </c>
    </row>
    <row r="65" spans="1:6" ht="12.75" customHeight="1" x14ac:dyDescent="0.2">
      <c r="A65" s="112" t="s">
        <v>92</v>
      </c>
      <c r="B65" s="61" t="s">
        <v>93</v>
      </c>
      <c r="C65" s="93"/>
      <c r="D65" s="93"/>
      <c r="E65" s="55">
        <v>1248.3499999999999</v>
      </c>
      <c r="F65" s="93"/>
    </row>
    <row r="66" spans="1:6" ht="12.75" customHeight="1" x14ac:dyDescent="0.2">
      <c r="A66" s="112" t="s">
        <v>94</v>
      </c>
      <c r="B66" s="61" t="s">
        <v>95</v>
      </c>
      <c r="C66" s="93"/>
      <c r="D66" s="93"/>
      <c r="E66" s="55">
        <v>13041.15</v>
      </c>
      <c r="F66" s="93"/>
    </row>
    <row r="67" spans="1:6" ht="12.75" customHeight="1" x14ac:dyDescent="0.2">
      <c r="A67" s="112" t="s">
        <v>102</v>
      </c>
      <c r="B67" s="61" t="s">
        <v>103</v>
      </c>
      <c r="C67" s="93"/>
      <c r="D67" s="93"/>
      <c r="E67" s="55">
        <v>68.75</v>
      </c>
      <c r="F67" s="93"/>
    </row>
    <row r="68" spans="1:6" ht="12.75" customHeight="1" x14ac:dyDescent="0.2">
      <c r="A68" s="112" t="s">
        <v>108</v>
      </c>
      <c r="B68" s="61" t="s">
        <v>109</v>
      </c>
      <c r="C68" s="93"/>
      <c r="D68" s="93"/>
      <c r="E68" s="55">
        <v>274.18</v>
      </c>
      <c r="F68" s="93"/>
    </row>
    <row r="69" spans="1:6" ht="12.75" customHeight="1" x14ac:dyDescent="0.2">
      <c r="A69" s="112" t="s">
        <v>116</v>
      </c>
      <c r="B69" s="61" t="s">
        <v>117</v>
      </c>
      <c r="C69" s="93"/>
      <c r="D69" s="93"/>
      <c r="E69" s="55">
        <v>43.8</v>
      </c>
      <c r="F69" s="93"/>
    </row>
    <row r="70" spans="1:6" ht="12.75" customHeight="1" x14ac:dyDescent="0.2">
      <c r="A70" s="112" t="s">
        <v>133</v>
      </c>
      <c r="B70" s="61" t="s">
        <v>134</v>
      </c>
      <c r="C70" s="93"/>
      <c r="D70" s="93"/>
      <c r="E70" s="55">
        <v>181.15</v>
      </c>
      <c r="F70" s="93"/>
    </row>
    <row r="71" spans="1:6" ht="12.75" customHeight="1" x14ac:dyDescent="0.2">
      <c r="A71" s="111" t="s">
        <v>170</v>
      </c>
      <c r="B71" s="61" t="s">
        <v>171</v>
      </c>
      <c r="C71" s="104">
        <v>246</v>
      </c>
      <c r="D71" s="104">
        <v>246</v>
      </c>
      <c r="E71" s="52">
        <v>245.15</v>
      </c>
      <c r="F71" s="52">
        <v>99.654471544715406</v>
      </c>
    </row>
    <row r="72" spans="1:6" ht="12.75" customHeight="1" x14ac:dyDescent="0.2">
      <c r="A72" s="112" t="s">
        <v>180</v>
      </c>
      <c r="B72" s="61" t="s">
        <v>181</v>
      </c>
      <c r="C72" s="93"/>
      <c r="D72" s="93"/>
      <c r="E72" s="55">
        <v>245.15</v>
      </c>
      <c r="F72" s="93"/>
    </row>
    <row r="73" spans="1:6" ht="12.75" customHeight="1" x14ac:dyDescent="0.2">
      <c r="A73" s="62" t="s">
        <v>233</v>
      </c>
      <c r="B73" s="61" t="s">
        <v>234</v>
      </c>
      <c r="C73" s="104">
        <v>25636</v>
      </c>
      <c r="D73" s="104">
        <v>25636</v>
      </c>
      <c r="E73" s="52">
        <v>31213.86</v>
      </c>
      <c r="F73" s="52">
        <v>121.757918552036</v>
      </c>
    </row>
    <row r="74" spans="1:6" ht="12.75" customHeight="1" x14ac:dyDescent="0.2">
      <c r="A74" s="111" t="s">
        <v>78</v>
      </c>
      <c r="B74" s="61" t="s">
        <v>79</v>
      </c>
      <c r="C74" s="104">
        <v>25636</v>
      </c>
      <c r="D74" s="104">
        <v>25636</v>
      </c>
      <c r="E74" s="52">
        <v>31213.86</v>
      </c>
      <c r="F74" s="52">
        <v>121.757918552036</v>
      </c>
    </row>
    <row r="75" spans="1:6" ht="12.75" customHeight="1" x14ac:dyDescent="0.2">
      <c r="A75" s="112" t="s">
        <v>82</v>
      </c>
      <c r="B75" s="61" t="s">
        <v>83</v>
      </c>
      <c r="C75" s="93"/>
      <c r="D75" s="93"/>
      <c r="E75" s="55">
        <v>31213.86</v>
      </c>
      <c r="F75" s="93"/>
    </row>
    <row r="76" spans="1:6" ht="12.75" customHeight="1" x14ac:dyDescent="0.2">
      <c r="A76" s="62" t="s">
        <v>239</v>
      </c>
      <c r="B76" s="61" t="s">
        <v>240</v>
      </c>
      <c r="C76" s="104">
        <v>10133</v>
      </c>
      <c r="D76" s="104">
        <v>10133</v>
      </c>
      <c r="E76" s="52">
        <v>10131.73</v>
      </c>
      <c r="F76" s="52">
        <v>99.987466692983304</v>
      </c>
    </row>
    <row r="77" spans="1:6" ht="12.75" customHeight="1" x14ac:dyDescent="0.2">
      <c r="A77" s="111" t="s">
        <v>78</v>
      </c>
      <c r="B77" s="61" t="s">
        <v>79</v>
      </c>
      <c r="C77" s="104">
        <v>10133</v>
      </c>
      <c r="D77" s="104">
        <v>10133</v>
      </c>
      <c r="E77" s="52">
        <v>10131.73</v>
      </c>
      <c r="F77" s="52">
        <v>99.987466692983304</v>
      </c>
    </row>
    <row r="78" spans="1:6" ht="12.75" customHeight="1" x14ac:dyDescent="0.2">
      <c r="A78" s="112" t="s">
        <v>108</v>
      </c>
      <c r="B78" s="61" t="s">
        <v>109</v>
      </c>
      <c r="C78" s="93"/>
      <c r="D78" s="93"/>
      <c r="E78" s="55">
        <v>7344.55</v>
      </c>
      <c r="F78" s="93"/>
    </row>
    <row r="79" spans="1:6" ht="12.75" customHeight="1" x14ac:dyDescent="0.2">
      <c r="A79" s="112" t="s">
        <v>118</v>
      </c>
      <c r="B79" s="61" t="s">
        <v>119</v>
      </c>
      <c r="C79" s="93"/>
      <c r="D79" s="93"/>
      <c r="E79" s="55">
        <v>2787.18</v>
      </c>
      <c r="F79" s="93"/>
    </row>
    <row r="80" spans="1:6" ht="12.75" customHeight="1" x14ac:dyDescent="0.2">
      <c r="A80" s="109" t="s">
        <v>247</v>
      </c>
      <c r="B80" s="110" t="s">
        <v>248</v>
      </c>
      <c r="C80" s="105">
        <v>103273</v>
      </c>
      <c r="D80" s="105">
        <v>103273</v>
      </c>
      <c r="E80" s="106">
        <v>103272.5</v>
      </c>
      <c r="F80" s="106">
        <v>99.999515846348999</v>
      </c>
    </row>
    <row r="81" spans="1:6" ht="12.75" customHeight="1" x14ac:dyDescent="0.2">
      <c r="A81" s="62" t="s">
        <v>228</v>
      </c>
      <c r="B81" s="61" t="s">
        <v>229</v>
      </c>
      <c r="C81" s="104">
        <v>103273</v>
      </c>
      <c r="D81" s="104">
        <v>103273</v>
      </c>
      <c r="E81" s="52">
        <v>103272.5</v>
      </c>
      <c r="F81" s="52">
        <v>99.999515846348999</v>
      </c>
    </row>
    <row r="82" spans="1:6" ht="12.75" customHeight="1" x14ac:dyDescent="0.2">
      <c r="A82" s="111" t="s">
        <v>78</v>
      </c>
      <c r="B82" s="61" t="s">
        <v>79</v>
      </c>
      <c r="C82" s="104">
        <v>103273</v>
      </c>
      <c r="D82" s="104">
        <v>103273</v>
      </c>
      <c r="E82" s="52">
        <v>103272.5</v>
      </c>
      <c r="F82" s="52">
        <v>99.999515846348999</v>
      </c>
    </row>
    <row r="83" spans="1:6" ht="12.75" customHeight="1" x14ac:dyDescent="0.2">
      <c r="A83" s="112" t="s">
        <v>118</v>
      </c>
      <c r="B83" s="61" t="s">
        <v>119</v>
      </c>
      <c r="C83" s="93"/>
      <c r="D83" s="93"/>
      <c r="E83" s="55">
        <v>103272.5</v>
      </c>
      <c r="F83" s="93"/>
    </row>
    <row r="84" spans="1:6" ht="12.75" customHeight="1" x14ac:dyDescent="0.2">
      <c r="A84" s="109" t="s">
        <v>249</v>
      </c>
      <c r="B84" s="110" t="s">
        <v>250</v>
      </c>
      <c r="C84" s="105">
        <v>105759</v>
      </c>
      <c r="D84" s="105">
        <v>67422</v>
      </c>
      <c r="E84" s="106">
        <v>66859.14</v>
      </c>
      <c r="F84" s="106">
        <v>99.165168639316505</v>
      </c>
    </row>
    <row r="85" spans="1:6" ht="12.75" customHeight="1" x14ac:dyDescent="0.2">
      <c r="A85" s="62" t="s">
        <v>228</v>
      </c>
      <c r="B85" s="61" t="s">
        <v>229</v>
      </c>
      <c r="C85" s="104">
        <v>105759</v>
      </c>
      <c r="D85" s="104">
        <v>67422</v>
      </c>
      <c r="E85" s="52">
        <v>66859.14</v>
      </c>
      <c r="F85" s="52">
        <v>99.165168639316505</v>
      </c>
    </row>
    <row r="86" spans="1:6" ht="12.75" customHeight="1" x14ac:dyDescent="0.2">
      <c r="A86" s="111" t="s">
        <v>78</v>
      </c>
      <c r="B86" s="61" t="s">
        <v>79</v>
      </c>
      <c r="C86" s="104">
        <v>105759</v>
      </c>
      <c r="D86" s="104">
        <v>67422</v>
      </c>
      <c r="E86" s="52">
        <v>66859.14</v>
      </c>
      <c r="F86" s="52">
        <v>99.165168639316505</v>
      </c>
    </row>
    <row r="87" spans="1:6" ht="12.75" customHeight="1" x14ac:dyDescent="0.2">
      <c r="A87" s="112" t="s">
        <v>118</v>
      </c>
      <c r="B87" s="61" t="s">
        <v>119</v>
      </c>
      <c r="C87" s="93"/>
      <c r="D87" s="93"/>
      <c r="E87" s="55">
        <v>66859.14</v>
      </c>
      <c r="F87" s="93"/>
    </row>
    <row r="88" spans="1:6" ht="12.75" customHeight="1" x14ac:dyDescent="0.2">
      <c r="A88" s="109" t="s">
        <v>251</v>
      </c>
      <c r="B88" s="110" t="s">
        <v>252</v>
      </c>
      <c r="C88" s="105">
        <v>22118</v>
      </c>
      <c r="D88" s="105">
        <v>20818</v>
      </c>
      <c r="E88" s="106">
        <v>20743.53</v>
      </c>
      <c r="F88" s="106">
        <v>99.642280718608902</v>
      </c>
    </row>
    <row r="89" spans="1:6" ht="12.75" customHeight="1" x14ac:dyDescent="0.2">
      <c r="A89" s="62" t="s">
        <v>228</v>
      </c>
      <c r="B89" s="61" t="s">
        <v>229</v>
      </c>
      <c r="C89" s="104">
        <v>22118</v>
      </c>
      <c r="D89" s="104">
        <v>20818</v>
      </c>
      <c r="E89" s="52">
        <v>20743.53</v>
      </c>
      <c r="F89" s="52">
        <v>99.642280718608902</v>
      </c>
    </row>
    <row r="90" spans="1:6" ht="12.75" customHeight="1" x14ac:dyDescent="0.2">
      <c r="A90" s="111" t="s">
        <v>78</v>
      </c>
      <c r="B90" s="61" t="s">
        <v>79</v>
      </c>
      <c r="C90" s="104">
        <v>22118</v>
      </c>
      <c r="D90" s="104">
        <v>20818</v>
      </c>
      <c r="E90" s="52">
        <v>20743.53</v>
      </c>
      <c r="F90" s="52">
        <v>99.642280718608902</v>
      </c>
    </row>
    <row r="91" spans="1:6" ht="12.75" customHeight="1" x14ac:dyDescent="0.2">
      <c r="A91" s="112" t="s">
        <v>118</v>
      </c>
      <c r="B91" s="61" t="s">
        <v>119</v>
      </c>
      <c r="C91" s="93"/>
      <c r="D91" s="93"/>
      <c r="E91" s="55">
        <v>20743.53</v>
      </c>
      <c r="F91" s="93"/>
    </row>
    <row r="92" spans="1:6" ht="12.75" customHeight="1" x14ac:dyDescent="0.2">
      <c r="A92" s="109" t="s">
        <v>253</v>
      </c>
      <c r="B92" s="110" t="s">
        <v>254</v>
      </c>
      <c r="C92" s="105">
        <v>84952</v>
      </c>
      <c r="D92" s="105">
        <v>84952</v>
      </c>
      <c r="E92" s="106">
        <v>84309.68</v>
      </c>
      <c r="F92" s="106">
        <v>99.243902439024396</v>
      </c>
    </row>
    <row r="93" spans="1:6" ht="12.75" customHeight="1" x14ac:dyDescent="0.2">
      <c r="A93" s="62" t="s">
        <v>228</v>
      </c>
      <c r="B93" s="61" t="s">
        <v>229</v>
      </c>
      <c r="C93" s="104">
        <v>84952</v>
      </c>
      <c r="D93" s="104">
        <v>84952</v>
      </c>
      <c r="E93" s="52">
        <v>84309.68</v>
      </c>
      <c r="F93" s="52">
        <v>99.243902439024396</v>
      </c>
    </row>
    <row r="94" spans="1:6" ht="12.75" customHeight="1" x14ac:dyDescent="0.2">
      <c r="A94" s="111" t="s">
        <v>78</v>
      </c>
      <c r="B94" s="61" t="s">
        <v>79</v>
      </c>
      <c r="C94" s="104">
        <v>84952</v>
      </c>
      <c r="D94" s="104">
        <v>84952</v>
      </c>
      <c r="E94" s="52">
        <v>84309.68</v>
      </c>
      <c r="F94" s="52">
        <v>99.243902439024396</v>
      </c>
    </row>
    <row r="95" spans="1:6" ht="12.75" customHeight="1" x14ac:dyDescent="0.2">
      <c r="A95" s="112" t="s">
        <v>118</v>
      </c>
      <c r="B95" s="61" t="s">
        <v>119</v>
      </c>
      <c r="C95" s="93"/>
      <c r="D95" s="93"/>
      <c r="E95" s="55">
        <v>84309.68</v>
      </c>
      <c r="F95" s="93"/>
    </row>
    <row r="96" spans="1:6" ht="12.75" customHeight="1" x14ac:dyDescent="0.2">
      <c r="A96" s="109" t="s">
        <v>255</v>
      </c>
      <c r="B96" s="110" t="s">
        <v>256</v>
      </c>
      <c r="C96" s="105">
        <v>583209</v>
      </c>
      <c r="D96" s="105">
        <v>584934</v>
      </c>
      <c r="E96" s="106">
        <v>584931.09</v>
      </c>
      <c r="F96" s="106">
        <v>99.999502507975293</v>
      </c>
    </row>
    <row r="97" spans="1:6" ht="12.75" customHeight="1" x14ac:dyDescent="0.2">
      <c r="A97" s="62" t="s">
        <v>228</v>
      </c>
      <c r="B97" s="61" t="s">
        <v>229</v>
      </c>
      <c r="C97" s="104">
        <v>583209</v>
      </c>
      <c r="D97" s="104">
        <v>584934</v>
      </c>
      <c r="E97" s="52">
        <v>584931.09</v>
      </c>
      <c r="F97" s="52">
        <v>99.999502507975293</v>
      </c>
    </row>
    <row r="98" spans="1:6" ht="12.75" customHeight="1" x14ac:dyDescent="0.2">
      <c r="A98" s="111" t="s">
        <v>63</v>
      </c>
      <c r="B98" s="61" t="s">
        <v>64</v>
      </c>
      <c r="C98" s="104">
        <v>131575</v>
      </c>
      <c r="D98" s="104">
        <v>131575</v>
      </c>
      <c r="E98" s="52">
        <v>131573.37</v>
      </c>
      <c r="F98" s="52">
        <v>99.998761162834896</v>
      </c>
    </row>
    <row r="99" spans="1:6" ht="12.75" customHeight="1" x14ac:dyDescent="0.2">
      <c r="A99" s="112" t="s">
        <v>67</v>
      </c>
      <c r="B99" s="61" t="s">
        <v>68</v>
      </c>
      <c r="C99" s="93"/>
      <c r="D99" s="93"/>
      <c r="E99" s="55">
        <v>92681.1</v>
      </c>
      <c r="F99" s="93"/>
    </row>
    <row r="100" spans="1:6" ht="12.75" customHeight="1" x14ac:dyDescent="0.2">
      <c r="A100" s="112" t="s">
        <v>69</v>
      </c>
      <c r="B100" s="61" t="s">
        <v>70</v>
      </c>
      <c r="C100" s="93"/>
      <c r="D100" s="93"/>
      <c r="E100" s="55">
        <v>13861.18</v>
      </c>
      <c r="F100" s="93"/>
    </row>
    <row r="101" spans="1:6" ht="12.75" customHeight="1" x14ac:dyDescent="0.2">
      <c r="A101" s="112" t="s">
        <v>73</v>
      </c>
      <c r="B101" s="61" t="s">
        <v>72</v>
      </c>
      <c r="C101" s="93"/>
      <c r="D101" s="93"/>
      <c r="E101" s="55">
        <v>7200</v>
      </c>
      <c r="F101" s="93"/>
    </row>
    <row r="102" spans="1:6" ht="12.75" customHeight="1" x14ac:dyDescent="0.2">
      <c r="A102" s="112" t="s">
        <v>76</v>
      </c>
      <c r="B102" s="61" t="s">
        <v>77</v>
      </c>
      <c r="C102" s="93"/>
      <c r="D102" s="93"/>
      <c r="E102" s="55">
        <v>17831.09</v>
      </c>
      <c r="F102" s="93"/>
    </row>
    <row r="103" spans="1:6" ht="12.75" customHeight="1" x14ac:dyDescent="0.2">
      <c r="A103" s="111" t="s">
        <v>78</v>
      </c>
      <c r="B103" s="61" t="s">
        <v>79</v>
      </c>
      <c r="C103" s="104">
        <v>26470</v>
      </c>
      <c r="D103" s="104">
        <v>26470</v>
      </c>
      <c r="E103" s="52">
        <v>26469.18</v>
      </c>
      <c r="F103" s="52">
        <v>99.9969021533812</v>
      </c>
    </row>
    <row r="104" spans="1:6" ht="12.75" customHeight="1" x14ac:dyDescent="0.2">
      <c r="A104" s="112" t="s">
        <v>84</v>
      </c>
      <c r="B104" s="61" t="s">
        <v>85</v>
      </c>
      <c r="C104" s="93"/>
      <c r="D104" s="93"/>
      <c r="E104" s="55">
        <v>7260.55</v>
      </c>
      <c r="F104" s="93"/>
    </row>
    <row r="105" spans="1:6" ht="12.75" customHeight="1" x14ac:dyDescent="0.2">
      <c r="A105" s="112" t="s">
        <v>110</v>
      </c>
      <c r="B105" s="61" t="s">
        <v>111</v>
      </c>
      <c r="C105" s="93"/>
      <c r="D105" s="93"/>
      <c r="E105" s="55">
        <v>10783.73</v>
      </c>
      <c r="F105" s="93"/>
    </row>
    <row r="106" spans="1:6" ht="12.75" customHeight="1" x14ac:dyDescent="0.2">
      <c r="A106" s="112" t="s">
        <v>118</v>
      </c>
      <c r="B106" s="61" t="s">
        <v>119</v>
      </c>
      <c r="C106" s="93"/>
      <c r="D106" s="93"/>
      <c r="E106" s="55">
        <v>8424.9</v>
      </c>
      <c r="F106" s="93"/>
    </row>
    <row r="107" spans="1:6" ht="12.75" customHeight="1" x14ac:dyDescent="0.2">
      <c r="A107" s="111" t="s">
        <v>170</v>
      </c>
      <c r="B107" s="61" t="s">
        <v>171</v>
      </c>
      <c r="C107" s="104">
        <v>17249</v>
      </c>
      <c r="D107" s="104">
        <v>17249</v>
      </c>
      <c r="E107" s="52">
        <v>17248.650000000001</v>
      </c>
      <c r="F107" s="52">
        <v>99.997970896863606</v>
      </c>
    </row>
    <row r="108" spans="1:6" ht="12.75" customHeight="1" x14ac:dyDescent="0.2">
      <c r="A108" s="112" t="s">
        <v>174</v>
      </c>
      <c r="B108" s="61" t="s">
        <v>175</v>
      </c>
      <c r="C108" s="93"/>
      <c r="D108" s="93"/>
      <c r="E108" s="55">
        <v>17248.650000000001</v>
      </c>
      <c r="F108" s="93"/>
    </row>
    <row r="109" spans="1:6" ht="12.75" customHeight="1" x14ac:dyDescent="0.2">
      <c r="A109" s="111" t="s">
        <v>190</v>
      </c>
      <c r="B109" s="61" t="s">
        <v>191</v>
      </c>
      <c r="C109" s="104">
        <v>407915</v>
      </c>
      <c r="D109" s="104">
        <v>409640</v>
      </c>
      <c r="E109" s="52">
        <v>409639.89</v>
      </c>
      <c r="F109" s="52">
        <v>99.999973147153597</v>
      </c>
    </row>
    <row r="110" spans="1:6" ht="12.75" customHeight="1" x14ac:dyDescent="0.2">
      <c r="A110" s="112" t="s">
        <v>194</v>
      </c>
      <c r="B110" s="61" t="s">
        <v>193</v>
      </c>
      <c r="C110" s="93"/>
      <c r="D110" s="93"/>
      <c r="E110" s="55">
        <v>409639.89</v>
      </c>
      <c r="F110" s="93"/>
    </row>
    <row r="111" spans="1:6" ht="12.75" customHeight="1" x14ac:dyDescent="0.2">
      <c r="A111" s="109" t="s">
        <v>257</v>
      </c>
      <c r="B111" s="110" t="s">
        <v>258</v>
      </c>
      <c r="C111" s="105">
        <v>103169</v>
      </c>
      <c r="D111" s="105">
        <v>68960</v>
      </c>
      <c r="E111" s="106">
        <v>62583.67</v>
      </c>
      <c r="F111" s="106">
        <v>90.753581786542895</v>
      </c>
    </row>
    <row r="112" spans="1:6" ht="12.75" customHeight="1" x14ac:dyDescent="0.2">
      <c r="A112" s="62" t="s">
        <v>228</v>
      </c>
      <c r="B112" s="61" t="s">
        <v>229</v>
      </c>
      <c r="C112" s="104">
        <v>103169</v>
      </c>
      <c r="D112" s="104">
        <v>68960</v>
      </c>
      <c r="E112" s="52">
        <v>62583.67</v>
      </c>
      <c r="F112" s="52">
        <v>90.753581786542895</v>
      </c>
    </row>
    <row r="113" spans="1:6" ht="12.75" customHeight="1" x14ac:dyDescent="0.2">
      <c r="A113" s="111" t="s">
        <v>78</v>
      </c>
      <c r="B113" s="61" t="s">
        <v>79</v>
      </c>
      <c r="C113" s="104">
        <v>103169</v>
      </c>
      <c r="D113" s="104">
        <v>68960</v>
      </c>
      <c r="E113" s="52">
        <v>62583.67</v>
      </c>
      <c r="F113" s="52">
        <v>90.753581786542895</v>
      </c>
    </row>
    <row r="114" spans="1:6" ht="12.75" customHeight="1" x14ac:dyDescent="0.2">
      <c r="A114" s="112" t="s">
        <v>92</v>
      </c>
      <c r="B114" s="61" t="s">
        <v>93</v>
      </c>
      <c r="C114" s="93"/>
      <c r="D114" s="93"/>
      <c r="E114" s="55">
        <v>4614.95</v>
      </c>
      <c r="F114" s="93"/>
    </row>
    <row r="115" spans="1:6" ht="12.75" customHeight="1" x14ac:dyDescent="0.2">
      <c r="A115" s="112" t="s">
        <v>94</v>
      </c>
      <c r="B115" s="61" t="s">
        <v>95</v>
      </c>
      <c r="C115" s="93"/>
      <c r="D115" s="93"/>
      <c r="E115" s="55">
        <v>232.5</v>
      </c>
      <c r="F115" s="93"/>
    </row>
    <row r="116" spans="1:6" ht="12.75" customHeight="1" x14ac:dyDescent="0.2">
      <c r="A116" s="112" t="s">
        <v>100</v>
      </c>
      <c r="B116" s="61" t="s">
        <v>101</v>
      </c>
      <c r="C116" s="93"/>
      <c r="D116" s="93"/>
      <c r="E116" s="55">
        <v>777.99</v>
      </c>
      <c r="F116" s="93"/>
    </row>
    <row r="117" spans="1:6" ht="12.75" customHeight="1" x14ac:dyDescent="0.2">
      <c r="A117" s="112" t="s">
        <v>108</v>
      </c>
      <c r="B117" s="61" t="s">
        <v>109</v>
      </c>
      <c r="C117" s="93"/>
      <c r="D117" s="93"/>
      <c r="E117" s="55">
        <v>6464.51</v>
      </c>
      <c r="F117" s="93"/>
    </row>
    <row r="118" spans="1:6" ht="12.75" customHeight="1" x14ac:dyDescent="0.2">
      <c r="A118" s="112" t="s">
        <v>110</v>
      </c>
      <c r="B118" s="61" t="s">
        <v>111</v>
      </c>
      <c r="C118" s="93"/>
      <c r="D118" s="93"/>
      <c r="E118" s="55">
        <v>46897.03</v>
      </c>
      <c r="F118" s="93"/>
    </row>
    <row r="119" spans="1:6" ht="12.75" customHeight="1" x14ac:dyDescent="0.2">
      <c r="A119" s="112" t="s">
        <v>114</v>
      </c>
      <c r="B119" s="61" t="s">
        <v>115</v>
      </c>
      <c r="C119" s="93"/>
      <c r="D119" s="93"/>
      <c r="E119" s="55">
        <v>1400.34</v>
      </c>
      <c r="F119" s="93"/>
    </row>
    <row r="120" spans="1:6" ht="12.75" customHeight="1" x14ac:dyDescent="0.2">
      <c r="A120" s="112" t="s">
        <v>118</v>
      </c>
      <c r="B120" s="61" t="s">
        <v>119</v>
      </c>
      <c r="C120" s="93"/>
      <c r="D120" s="93"/>
      <c r="E120" s="55">
        <v>1106.3499999999999</v>
      </c>
      <c r="F120" s="93"/>
    </row>
    <row r="121" spans="1:6" ht="12.75" customHeight="1" x14ac:dyDescent="0.2">
      <c r="A121" s="112" t="s">
        <v>122</v>
      </c>
      <c r="B121" s="61" t="s">
        <v>123</v>
      </c>
      <c r="C121" s="93"/>
      <c r="D121" s="93"/>
      <c r="E121" s="55">
        <v>1090</v>
      </c>
      <c r="F121" s="93"/>
    </row>
    <row r="122" spans="1:6" ht="12.75" customHeight="1" x14ac:dyDescent="0.2">
      <c r="A122" s="109" t="s">
        <v>259</v>
      </c>
      <c r="B122" s="110" t="s">
        <v>260</v>
      </c>
      <c r="C122" s="105">
        <v>382776</v>
      </c>
      <c r="D122" s="105">
        <v>382776</v>
      </c>
      <c r="E122" s="106">
        <v>382392</v>
      </c>
      <c r="F122" s="106">
        <v>99.899680230735498</v>
      </c>
    </row>
    <row r="123" spans="1:6" ht="12.75" customHeight="1" x14ac:dyDescent="0.2">
      <c r="A123" s="62" t="s">
        <v>228</v>
      </c>
      <c r="B123" s="61" t="s">
        <v>229</v>
      </c>
      <c r="C123" s="104">
        <v>382776</v>
      </c>
      <c r="D123" s="104">
        <v>382776</v>
      </c>
      <c r="E123" s="52">
        <v>382392</v>
      </c>
      <c r="F123" s="52">
        <v>99.899680230735498</v>
      </c>
    </row>
    <row r="124" spans="1:6" ht="12.75" customHeight="1" x14ac:dyDescent="0.2">
      <c r="A124" s="111" t="s">
        <v>78</v>
      </c>
      <c r="B124" s="61" t="s">
        <v>79</v>
      </c>
      <c r="C124" s="104">
        <v>382776</v>
      </c>
      <c r="D124" s="104">
        <v>382776</v>
      </c>
      <c r="E124" s="52">
        <v>382392</v>
      </c>
      <c r="F124" s="52">
        <v>99.899680230735498</v>
      </c>
    </row>
    <row r="125" spans="1:6" ht="12.75" customHeight="1" x14ac:dyDescent="0.2">
      <c r="A125" s="112" t="s">
        <v>118</v>
      </c>
      <c r="B125" s="61" t="s">
        <v>119</v>
      </c>
      <c r="C125" s="93"/>
      <c r="D125" s="93"/>
      <c r="E125" s="55">
        <v>382392</v>
      </c>
      <c r="F125" s="93"/>
    </row>
    <row r="126" spans="1:6" ht="12.75" customHeight="1" x14ac:dyDescent="0.2">
      <c r="A126" s="109" t="s">
        <v>261</v>
      </c>
      <c r="B126" s="110" t="s">
        <v>262</v>
      </c>
      <c r="C126" s="105">
        <v>7087</v>
      </c>
      <c r="D126" s="105">
        <v>7087</v>
      </c>
      <c r="E126" s="106">
        <v>7085.75</v>
      </c>
      <c r="F126" s="106">
        <v>99.982362071398299</v>
      </c>
    </row>
    <row r="127" spans="1:6" ht="12.75" customHeight="1" x14ac:dyDescent="0.2">
      <c r="A127" s="62" t="s">
        <v>228</v>
      </c>
      <c r="B127" s="61" t="s">
        <v>229</v>
      </c>
      <c r="C127" s="104">
        <v>7087</v>
      </c>
      <c r="D127" s="104">
        <v>7087</v>
      </c>
      <c r="E127" s="52">
        <v>7085.75</v>
      </c>
      <c r="F127" s="52">
        <v>99.982362071398299</v>
      </c>
    </row>
    <row r="128" spans="1:6" ht="12.75" customHeight="1" x14ac:dyDescent="0.2">
      <c r="A128" s="111" t="s">
        <v>78</v>
      </c>
      <c r="B128" s="61" t="s">
        <v>79</v>
      </c>
      <c r="C128" s="104">
        <v>4405</v>
      </c>
      <c r="D128" s="104">
        <v>4405</v>
      </c>
      <c r="E128" s="52">
        <v>4404.2</v>
      </c>
      <c r="F128" s="52">
        <v>99.981838819523304</v>
      </c>
    </row>
    <row r="129" spans="1:6" ht="12.75" customHeight="1" x14ac:dyDescent="0.2">
      <c r="A129" s="112" t="s">
        <v>118</v>
      </c>
      <c r="B129" s="61" t="s">
        <v>119</v>
      </c>
      <c r="C129" s="93"/>
      <c r="D129" s="93"/>
      <c r="E129" s="55">
        <v>4404.2</v>
      </c>
      <c r="F129" s="93"/>
    </row>
    <row r="130" spans="1:6" ht="12.75" customHeight="1" x14ac:dyDescent="0.2">
      <c r="A130" s="111" t="s">
        <v>156</v>
      </c>
      <c r="B130" s="61" t="s">
        <v>157</v>
      </c>
      <c r="C130" s="104">
        <v>2682</v>
      </c>
      <c r="D130" s="104">
        <v>2682</v>
      </c>
      <c r="E130" s="52">
        <v>2681.55</v>
      </c>
      <c r="F130" s="52">
        <v>99.983221476510096</v>
      </c>
    </row>
    <row r="131" spans="1:6" ht="12.75" customHeight="1" x14ac:dyDescent="0.2">
      <c r="A131" s="112" t="s">
        <v>160</v>
      </c>
      <c r="B131" s="61" t="s">
        <v>161</v>
      </c>
      <c r="C131" s="93"/>
      <c r="D131" s="93"/>
      <c r="E131" s="55">
        <v>2681.55</v>
      </c>
      <c r="F131" s="93"/>
    </row>
    <row r="132" spans="1:6" ht="12.75" customHeight="1" x14ac:dyDescent="0.2">
      <c r="A132" s="109" t="s">
        <v>263</v>
      </c>
      <c r="B132" s="110" t="s">
        <v>264</v>
      </c>
      <c r="C132" s="105">
        <v>227442</v>
      </c>
      <c r="D132" s="105">
        <v>227442</v>
      </c>
      <c r="E132" s="106">
        <v>227441.79</v>
      </c>
      <c r="F132" s="106">
        <v>99.999907668768302</v>
      </c>
    </row>
    <row r="133" spans="1:6" ht="12.75" customHeight="1" x14ac:dyDescent="0.2">
      <c r="A133" s="62" t="s">
        <v>228</v>
      </c>
      <c r="B133" s="61" t="s">
        <v>229</v>
      </c>
      <c r="C133" s="104">
        <v>227442</v>
      </c>
      <c r="D133" s="104">
        <v>227442</v>
      </c>
      <c r="E133" s="52">
        <v>227441.79</v>
      </c>
      <c r="F133" s="52">
        <v>99.999907668768302</v>
      </c>
    </row>
    <row r="134" spans="1:6" ht="12.75" customHeight="1" x14ac:dyDescent="0.2">
      <c r="A134" s="111" t="s">
        <v>78</v>
      </c>
      <c r="B134" s="61" t="s">
        <v>79</v>
      </c>
      <c r="C134" s="104">
        <v>227442</v>
      </c>
      <c r="D134" s="104">
        <v>227442</v>
      </c>
      <c r="E134" s="52">
        <v>227441.79</v>
      </c>
      <c r="F134" s="52">
        <v>99.999907668768302</v>
      </c>
    </row>
    <row r="135" spans="1:6" ht="12.75" customHeight="1" x14ac:dyDescent="0.2">
      <c r="A135" s="112" t="s">
        <v>118</v>
      </c>
      <c r="B135" s="61" t="s">
        <v>119</v>
      </c>
      <c r="C135" s="93"/>
      <c r="D135" s="93"/>
      <c r="E135" s="55">
        <v>227441.79</v>
      </c>
      <c r="F135" s="93"/>
    </row>
    <row r="136" spans="1:6" ht="12.75" customHeight="1" x14ac:dyDescent="0.2">
      <c r="A136" s="109" t="s">
        <v>265</v>
      </c>
      <c r="B136" s="110" t="s">
        <v>266</v>
      </c>
      <c r="C136" s="105">
        <v>124759</v>
      </c>
      <c r="D136" s="105">
        <v>98759</v>
      </c>
      <c r="E136" s="106">
        <v>97950.78</v>
      </c>
      <c r="F136" s="106">
        <v>99.181623953260001</v>
      </c>
    </row>
    <row r="137" spans="1:6" ht="12.75" customHeight="1" x14ac:dyDescent="0.2">
      <c r="A137" s="62" t="s">
        <v>228</v>
      </c>
      <c r="B137" s="61" t="s">
        <v>229</v>
      </c>
      <c r="C137" s="104">
        <v>124759</v>
      </c>
      <c r="D137" s="104">
        <v>98759</v>
      </c>
      <c r="E137" s="52">
        <v>97950.78</v>
      </c>
      <c r="F137" s="52">
        <v>99.181623953260001</v>
      </c>
    </row>
    <row r="138" spans="1:6" ht="12.75" customHeight="1" x14ac:dyDescent="0.2">
      <c r="A138" s="111" t="s">
        <v>78</v>
      </c>
      <c r="B138" s="61" t="s">
        <v>79</v>
      </c>
      <c r="C138" s="104">
        <v>124759</v>
      </c>
      <c r="D138" s="104">
        <v>98759</v>
      </c>
      <c r="E138" s="52">
        <v>97950.78</v>
      </c>
      <c r="F138" s="52">
        <v>99.181623953260001</v>
      </c>
    </row>
    <row r="139" spans="1:6" ht="12.75" customHeight="1" x14ac:dyDescent="0.2">
      <c r="A139" s="112" t="s">
        <v>118</v>
      </c>
      <c r="B139" s="61" t="s">
        <v>119</v>
      </c>
      <c r="C139" s="93"/>
      <c r="D139" s="93"/>
      <c r="E139" s="55">
        <v>97950.78</v>
      </c>
      <c r="F139" s="93"/>
    </row>
    <row r="140" spans="1:6" ht="12.75" customHeight="1" x14ac:dyDescent="0.2">
      <c r="A140" s="109" t="s">
        <v>267</v>
      </c>
      <c r="B140" s="110" t="s">
        <v>268</v>
      </c>
      <c r="C140" s="105">
        <v>39405</v>
      </c>
      <c r="D140" s="105">
        <v>39405</v>
      </c>
      <c r="E140" s="106">
        <v>39404.379999999997</v>
      </c>
      <c r="F140" s="106">
        <v>99.9984265956097</v>
      </c>
    </row>
    <row r="141" spans="1:6" ht="12.75" customHeight="1" x14ac:dyDescent="0.2">
      <c r="A141" s="62" t="s">
        <v>228</v>
      </c>
      <c r="B141" s="61" t="s">
        <v>229</v>
      </c>
      <c r="C141" s="104">
        <v>39405</v>
      </c>
      <c r="D141" s="104">
        <v>39405</v>
      </c>
      <c r="E141" s="52">
        <v>39404.379999999997</v>
      </c>
      <c r="F141" s="52">
        <v>99.9984265956097</v>
      </c>
    </row>
    <row r="142" spans="1:6" ht="12.75" customHeight="1" x14ac:dyDescent="0.2">
      <c r="A142" s="111" t="s">
        <v>78</v>
      </c>
      <c r="B142" s="61" t="s">
        <v>79</v>
      </c>
      <c r="C142" s="104">
        <v>39405</v>
      </c>
      <c r="D142" s="104">
        <v>39405</v>
      </c>
      <c r="E142" s="52">
        <v>39404.379999999997</v>
      </c>
      <c r="F142" s="52">
        <v>99.9984265956097</v>
      </c>
    </row>
    <row r="143" spans="1:6" ht="12.75" customHeight="1" x14ac:dyDescent="0.2">
      <c r="A143" s="112" t="s">
        <v>118</v>
      </c>
      <c r="B143" s="61" t="s">
        <v>119</v>
      </c>
      <c r="C143" s="93"/>
      <c r="D143" s="93"/>
      <c r="E143" s="55">
        <v>39404.379999999997</v>
      </c>
      <c r="F143" s="93"/>
    </row>
    <row r="144" spans="1:6" ht="12.75" customHeight="1" x14ac:dyDescent="0.2">
      <c r="A144" s="109" t="s">
        <v>269</v>
      </c>
      <c r="B144" s="110" t="s">
        <v>270</v>
      </c>
      <c r="C144" s="105">
        <v>1723411</v>
      </c>
      <c r="D144" s="105">
        <v>1713911</v>
      </c>
      <c r="E144" s="106">
        <v>1457676.4</v>
      </c>
      <c r="F144" s="106">
        <v>85.049713783271102</v>
      </c>
    </row>
    <row r="145" spans="1:6" ht="12.75" customHeight="1" x14ac:dyDescent="0.2">
      <c r="A145" s="62" t="s">
        <v>228</v>
      </c>
      <c r="B145" s="61" t="s">
        <v>229</v>
      </c>
      <c r="C145" s="104">
        <v>1723411</v>
      </c>
      <c r="D145" s="104">
        <v>1713911</v>
      </c>
      <c r="E145" s="52">
        <v>1457676.4</v>
      </c>
      <c r="F145" s="52">
        <v>85.049713783271102</v>
      </c>
    </row>
    <row r="146" spans="1:6" ht="12.75" customHeight="1" x14ac:dyDescent="0.2">
      <c r="A146" s="111" t="s">
        <v>78</v>
      </c>
      <c r="B146" s="61" t="s">
        <v>79</v>
      </c>
      <c r="C146" s="104">
        <v>1374473</v>
      </c>
      <c r="D146" s="104">
        <v>1364973</v>
      </c>
      <c r="E146" s="52">
        <v>1222376.3700000001</v>
      </c>
      <c r="F146" s="52">
        <v>89.553153798646605</v>
      </c>
    </row>
    <row r="147" spans="1:6" ht="12.75" customHeight="1" x14ac:dyDescent="0.2">
      <c r="A147" s="112" t="s">
        <v>92</v>
      </c>
      <c r="B147" s="61" t="s">
        <v>93</v>
      </c>
      <c r="C147" s="93"/>
      <c r="D147" s="93"/>
      <c r="E147" s="55">
        <v>4025</v>
      </c>
      <c r="F147" s="93"/>
    </row>
    <row r="148" spans="1:6" ht="12.75" customHeight="1" x14ac:dyDescent="0.2">
      <c r="A148" s="112" t="s">
        <v>98</v>
      </c>
      <c r="B148" s="61" t="s">
        <v>99</v>
      </c>
      <c r="C148" s="93"/>
      <c r="D148" s="93"/>
      <c r="E148" s="55">
        <v>18386.66</v>
      </c>
      <c r="F148" s="93"/>
    </row>
    <row r="149" spans="1:6" ht="12.75" customHeight="1" x14ac:dyDescent="0.2">
      <c r="A149" s="112" t="s">
        <v>106</v>
      </c>
      <c r="B149" s="61" t="s">
        <v>107</v>
      </c>
      <c r="C149" s="93"/>
      <c r="D149" s="93"/>
      <c r="E149" s="55">
        <v>107566.45</v>
      </c>
      <c r="F149" s="93"/>
    </row>
    <row r="150" spans="1:6" ht="12.75" customHeight="1" x14ac:dyDescent="0.2">
      <c r="A150" s="112" t="s">
        <v>108</v>
      </c>
      <c r="B150" s="61" t="s">
        <v>109</v>
      </c>
      <c r="C150" s="93"/>
      <c r="D150" s="93"/>
      <c r="E150" s="55">
        <v>18173.310000000001</v>
      </c>
      <c r="F150" s="93"/>
    </row>
    <row r="151" spans="1:6" ht="12.75" customHeight="1" x14ac:dyDescent="0.2">
      <c r="A151" s="112" t="s">
        <v>114</v>
      </c>
      <c r="B151" s="61" t="s">
        <v>115</v>
      </c>
      <c r="C151" s="93"/>
      <c r="D151" s="93"/>
      <c r="E151" s="55">
        <v>697795.22</v>
      </c>
      <c r="F151" s="93"/>
    </row>
    <row r="152" spans="1:6" ht="12.75" customHeight="1" x14ac:dyDescent="0.2">
      <c r="A152" s="112" t="s">
        <v>120</v>
      </c>
      <c r="B152" s="61" t="s">
        <v>121</v>
      </c>
      <c r="C152" s="93"/>
      <c r="D152" s="93"/>
      <c r="E152" s="55">
        <v>376429.73</v>
      </c>
      <c r="F152" s="93"/>
    </row>
    <row r="153" spans="1:6" ht="12.75" customHeight="1" x14ac:dyDescent="0.2">
      <c r="A153" s="111" t="s">
        <v>164</v>
      </c>
      <c r="B153" s="61" t="s">
        <v>165</v>
      </c>
      <c r="C153" s="104">
        <v>894</v>
      </c>
      <c r="D153" s="104">
        <v>894</v>
      </c>
      <c r="E153" s="52">
        <v>893.75</v>
      </c>
      <c r="F153" s="52">
        <v>99.972035794183498</v>
      </c>
    </row>
    <row r="154" spans="1:6" ht="12.75" customHeight="1" x14ac:dyDescent="0.2">
      <c r="A154" s="112" t="s">
        <v>168</v>
      </c>
      <c r="B154" s="61" t="s">
        <v>169</v>
      </c>
      <c r="C154" s="93"/>
      <c r="D154" s="93"/>
      <c r="E154" s="55">
        <v>893.75</v>
      </c>
      <c r="F154" s="93"/>
    </row>
    <row r="155" spans="1:6" ht="12.75" customHeight="1" x14ac:dyDescent="0.2">
      <c r="A155" s="111" t="s">
        <v>170</v>
      </c>
      <c r="B155" s="61" t="s">
        <v>171</v>
      </c>
      <c r="C155" s="104">
        <v>111446</v>
      </c>
      <c r="D155" s="104">
        <v>111446</v>
      </c>
      <c r="E155" s="52">
        <v>99002.27</v>
      </c>
      <c r="F155" s="52">
        <v>88.834296430558297</v>
      </c>
    </row>
    <row r="156" spans="1:6" ht="12.75" customHeight="1" x14ac:dyDescent="0.2">
      <c r="A156" s="112" t="s">
        <v>174</v>
      </c>
      <c r="B156" s="61" t="s">
        <v>175</v>
      </c>
      <c r="C156" s="93"/>
      <c r="D156" s="93"/>
      <c r="E156" s="55">
        <v>67618.490000000005</v>
      </c>
      <c r="F156" s="93"/>
    </row>
    <row r="157" spans="1:6" ht="12.75" customHeight="1" x14ac:dyDescent="0.2">
      <c r="A157" s="112" t="s">
        <v>176</v>
      </c>
      <c r="B157" s="61" t="s">
        <v>177</v>
      </c>
      <c r="C157" s="93"/>
      <c r="D157" s="93"/>
      <c r="E157" s="55">
        <v>31383.78</v>
      </c>
      <c r="F157" s="93"/>
    </row>
    <row r="158" spans="1:6" ht="12.75" customHeight="1" x14ac:dyDescent="0.2">
      <c r="A158" s="111" t="s">
        <v>190</v>
      </c>
      <c r="B158" s="61" t="s">
        <v>191</v>
      </c>
      <c r="C158" s="104">
        <v>236598</v>
      </c>
      <c r="D158" s="104">
        <v>236598</v>
      </c>
      <c r="E158" s="52">
        <v>135404.01</v>
      </c>
      <c r="F158" s="52">
        <v>57.2295666066493</v>
      </c>
    </row>
    <row r="159" spans="1:6" ht="12.75" customHeight="1" x14ac:dyDescent="0.2">
      <c r="A159" s="112" t="s">
        <v>197</v>
      </c>
      <c r="B159" s="61" t="s">
        <v>196</v>
      </c>
      <c r="C159" s="93"/>
      <c r="D159" s="93"/>
      <c r="E159" s="55">
        <v>135404.01</v>
      </c>
      <c r="F159" s="93"/>
    </row>
    <row r="160" spans="1:6" ht="12.75" customHeight="1" x14ac:dyDescent="0.2">
      <c r="A160" s="109" t="s">
        <v>271</v>
      </c>
      <c r="B160" s="110" t="s">
        <v>272</v>
      </c>
      <c r="C160" s="105">
        <v>1366066</v>
      </c>
      <c r="D160" s="105">
        <v>1359623</v>
      </c>
      <c r="E160" s="106">
        <v>1099167.47</v>
      </c>
      <c r="F160" s="106">
        <v>80.843547807002395</v>
      </c>
    </row>
    <row r="161" spans="1:6" ht="12.75" customHeight="1" x14ac:dyDescent="0.2">
      <c r="A161" s="62" t="s">
        <v>228</v>
      </c>
      <c r="B161" s="61" t="s">
        <v>229</v>
      </c>
      <c r="C161" s="104">
        <v>2774</v>
      </c>
      <c r="D161" s="104">
        <v>2774</v>
      </c>
      <c r="E161" s="52">
        <v>47</v>
      </c>
      <c r="F161" s="52">
        <v>1.69430425378515</v>
      </c>
    </row>
    <row r="162" spans="1:6" ht="12.75" customHeight="1" x14ac:dyDescent="0.2">
      <c r="A162" s="111" t="s">
        <v>78</v>
      </c>
      <c r="B162" s="61" t="s">
        <v>79</v>
      </c>
      <c r="C162" s="104">
        <v>2774</v>
      </c>
      <c r="D162" s="104">
        <v>2774</v>
      </c>
      <c r="E162" s="52">
        <v>47</v>
      </c>
      <c r="F162" s="52">
        <v>1.69430425378515</v>
      </c>
    </row>
    <row r="163" spans="1:6" ht="12.75" customHeight="1" x14ac:dyDescent="0.2">
      <c r="A163" s="112" t="s">
        <v>82</v>
      </c>
      <c r="B163" s="61" t="s">
        <v>83</v>
      </c>
      <c r="C163" s="93"/>
      <c r="D163" s="93"/>
      <c r="E163" s="55">
        <v>47</v>
      </c>
      <c r="F163" s="93"/>
    </row>
    <row r="164" spans="1:6" ht="12.75" customHeight="1" x14ac:dyDescent="0.2">
      <c r="A164" s="62" t="s">
        <v>230</v>
      </c>
      <c r="B164" s="61" t="s">
        <v>231</v>
      </c>
      <c r="C164" s="104">
        <v>252934</v>
      </c>
      <c r="D164" s="104">
        <v>246491</v>
      </c>
      <c r="E164" s="52">
        <v>205490.76</v>
      </c>
      <c r="F164" s="52">
        <v>83.366435285669695</v>
      </c>
    </row>
    <row r="165" spans="1:6" ht="12.75" customHeight="1" x14ac:dyDescent="0.2">
      <c r="A165" s="111" t="s">
        <v>63</v>
      </c>
      <c r="B165" s="61" t="s">
        <v>64</v>
      </c>
      <c r="C165" s="104">
        <v>91814</v>
      </c>
      <c r="D165" s="104">
        <v>91814</v>
      </c>
      <c r="E165" s="52">
        <v>65848.100000000006</v>
      </c>
      <c r="F165" s="52">
        <v>71.719018886008698</v>
      </c>
    </row>
    <row r="166" spans="1:6" ht="12.75" customHeight="1" x14ac:dyDescent="0.2">
      <c r="A166" s="112" t="s">
        <v>67</v>
      </c>
      <c r="B166" s="61" t="s">
        <v>68</v>
      </c>
      <c r="C166" s="93"/>
      <c r="D166" s="93"/>
      <c r="E166" s="55">
        <v>34839.64</v>
      </c>
      <c r="F166" s="93"/>
    </row>
    <row r="167" spans="1:6" ht="12.75" customHeight="1" x14ac:dyDescent="0.2">
      <c r="A167" s="112" t="s">
        <v>69</v>
      </c>
      <c r="B167" s="61" t="s">
        <v>70</v>
      </c>
      <c r="C167" s="93"/>
      <c r="D167" s="93"/>
      <c r="E167" s="55">
        <v>21938.77</v>
      </c>
      <c r="F167" s="93"/>
    </row>
    <row r="168" spans="1:6" ht="12.75" customHeight="1" x14ac:dyDescent="0.2">
      <c r="A168" s="112" t="s">
        <v>76</v>
      </c>
      <c r="B168" s="61" t="s">
        <v>77</v>
      </c>
      <c r="C168" s="93"/>
      <c r="D168" s="93"/>
      <c r="E168" s="55">
        <v>9069.69</v>
      </c>
      <c r="F168" s="93"/>
    </row>
    <row r="169" spans="1:6" ht="12.75" customHeight="1" x14ac:dyDescent="0.2">
      <c r="A169" s="111" t="s">
        <v>78</v>
      </c>
      <c r="B169" s="61" t="s">
        <v>79</v>
      </c>
      <c r="C169" s="104">
        <v>156049</v>
      </c>
      <c r="D169" s="104">
        <v>149606</v>
      </c>
      <c r="E169" s="52">
        <v>137372.06</v>
      </c>
      <c r="F169" s="52">
        <v>91.822560592489594</v>
      </c>
    </row>
    <row r="170" spans="1:6" ht="12.75" customHeight="1" x14ac:dyDescent="0.2">
      <c r="A170" s="112" t="s">
        <v>82</v>
      </c>
      <c r="B170" s="61" t="s">
        <v>83</v>
      </c>
      <c r="C170" s="93"/>
      <c r="D170" s="93"/>
      <c r="E170" s="55">
        <v>2527.87</v>
      </c>
      <c r="F170" s="93"/>
    </row>
    <row r="171" spans="1:6" ht="12.75" customHeight="1" x14ac:dyDescent="0.2">
      <c r="A171" s="112" t="s">
        <v>84</v>
      </c>
      <c r="B171" s="61" t="s">
        <v>85</v>
      </c>
      <c r="C171" s="93"/>
      <c r="D171" s="93"/>
      <c r="E171" s="55">
        <v>74.34</v>
      </c>
      <c r="F171" s="93"/>
    </row>
    <row r="172" spans="1:6" ht="12.75" customHeight="1" x14ac:dyDescent="0.2">
      <c r="A172" s="112" t="s">
        <v>88</v>
      </c>
      <c r="B172" s="61" t="s">
        <v>89</v>
      </c>
      <c r="C172" s="93"/>
      <c r="D172" s="93"/>
      <c r="E172" s="55">
        <v>534.48</v>
      </c>
      <c r="F172" s="93"/>
    </row>
    <row r="173" spans="1:6" ht="12.75" customHeight="1" x14ac:dyDescent="0.2">
      <c r="A173" s="112" t="s">
        <v>92</v>
      </c>
      <c r="B173" s="61" t="s">
        <v>93</v>
      </c>
      <c r="C173" s="93"/>
      <c r="D173" s="93"/>
      <c r="E173" s="55">
        <v>246.93</v>
      </c>
      <c r="F173" s="93"/>
    </row>
    <row r="174" spans="1:6" ht="12.75" customHeight="1" x14ac:dyDescent="0.2">
      <c r="A174" s="112" t="s">
        <v>96</v>
      </c>
      <c r="B174" s="61" t="s">
        <v>97</v>
      </c>
      <c r="C174" s="93"/>
      <c r="D174" s="93"/>
      <c r="E174" s="55">
        <v>1666.87</v>
      </c>
      <c r="F174" s="93"/>
    </row>
    <row r="175" spans="1:6" ht="12.75" customHeight="1" x14ac:dyDescent="0.2">
      <c r="A175" s="112" t="s">
        <v>106</v>
      </c>
      <c r="B175" s="61" t="s">
        <v>107</v>
      </c>
      <c r="C175" s="93"/>
      <c r="D175" s="93"/>
      <c r="E175" s="55">
        <v>3248.77</v>
      </c>
      <c r="F175" s="93"/>
    </row>
    <row r="176" spans="1:6" ht="12.75" customHeight="1" x14ac:dyDescent="0.2">
      <c r="A176" s="112" t="s">
        <v>110</v>
      </c>
      <c r="B176" s="61" t="s">
        <v>111</v>
      </c>
      <c r="C176" s="93"/>
      <c r="D176" s="93"/>
      <c r="E176" s="55">
        <v>2755.53</v>
      </c>
      <c r="F176" s="93"/>
    </row>
    <row r="177" spans="1:6" ht="12.75" customHeight="1" x14ac:dyDescent="0.2">
      <c r="A177" s="112" t="s">
        <v>112</v>
      </c>
      <c r="B177" s="61" t="s">
        <v>113</v>
      </c>
      <c r="C177" s="93"/>
      <c r="D177" s="93"/>
      <c r="E177" s="55">
        <v>824.69</v>
      </c>
      <c r="F177" s="93"/>
    </row>
    <row r="178" spans="1:6" ht="12.75" customHeight="1" x14ac:dyDescent="0.2">
      <c r="A178" s="112" t="s">
        <v>114</v>
      </c>
      <c r="B178" s="61" t="s">
        <v>115</v>
      </c>
      <c r="C178" s="93"/>
      <c r="D178" s="93"/>
      <c r="E178" s="55">
        <v>386.04</v>
      </c>
      <c r="F178" s="93"/>
    </row>
    <row r="179" spans="1:6" ht="12.75" customHeight="1" x14ac:dyDescent="0.2">
      <c r="A179" s="112" t="s">
        <v>118</v>
      </c>
      <c r="B179" s="61" t="s">
        <v>119</v>
      </c>
      <c r="C179" s="93"/>
      <c r="D179" s="93"/>
      <c r="E179" s="55">
        <v>121711.55</v>
      </c>
      <c r="F179" s="93"/>
    </row>
    <row r="180" spans="1:6" ht="12.75" customHeight="1" x14ac:dyDescent="0.2">
      <c r="A180" s="112" t="s">
        <v>120</v>
      </c>
      <c r="B180" s="61" t="s">
        <v>121</v>
      </c>
      <c r="C180" s="93"/>
      <c r="D180" s="93"/>
      <c r="E180" s="55">
        <v>2060.54</v>
      </c>
      <c r="F180" s="93"/>
    </row>
    <row r="181" spans="1:6" ht="12.75" customHeight="1" x14ac:dyDescent="0.2">
      <c r="A181" s="112" t="s">
        <v>122</v>
      </c>
      <c r="B181" s="61" t="s">
        <v>123</v>
      </c>
      <c r="C181" s="93"/>
      <c r="D181" s="93"/>
      <c r="E181" s="55">
        <v>763.98</v>
      </c>
      <c r="F181" s="93"/>
    </row>
    <row r="182" spans="1:6" ht="12.75" customHeight="1" x14ac:dyDescent="0.2">
      <c r="A182" s="112" t="s">
        <v>133</v>
      </c>
      <c r="B182" s="61" t="s">
        <v>134</v>
      </c>
      <c r="C182" s="93"/>
      <c r="D182" s="93"/>
      <c r="E182" s="55">
        <v>570.47</v>
      </c>
      <c r="F182" s="93"/>
    </row>
    <row r="183" spans="1:6" ht="12.75" customHeight="1" x14ac:dyDescent="0.2">
      <c r="A183" s="111" t="s">
        <v>170</v>
      </c>
      <c r="B183" s="61" t="s">
        <v>171</v>
      </c>
      <c r="C183" s="104">
        <v>800</v>
      </c>
      <c r="D183" s="104">
        <v>800</v>
      </c>
      <c r="E183" s="113"/>
      <c r="F183" s="113"/>
    </row>
    <row r="184" spans="1:6" ht="12.75" customHeight="1" x14ac:dyDescent="0.2">
      <c r="A184" s="111" t="s">
        <v>190</v>
      </c>
      <c r="B184" s="61" t="s">
        <v>191</v>
      </c>
      <c r="C184" s="104">
        <v>4271</v>
      </c>
      <c r="D184" s="104">
        <v>4271</v>
      </c>
      <c r="E184" s="52">
        <v>2270.6</v>
      </c>
      <c r="F184" s="52">
        <v>53.163193631467998</v>
      </c>
    </row>
    <row r="185" spans="1:6" ht="12.75" customHeight="1" x14ac:dyDescent="0.2">
      <c r="A185" s="112" t="s">
        <v>197</v>
      </c>
      <c r="B185" s="61" t="s">
        <v>196</v>
      </c>
      <c r="C185" s="93"/>
      <c r="D185" s="93"/>
      <c r="E185" s="55">
        <v>2270.6</v>
      </c>
      <c r="F185" s="93"/>
    </row>
    <row r="186" spans="1:6" ht="12.75" customHeight="1" x14ac:dyDescent="0.2">
      <c r="A186" s="62" t="s">
        <v>233</v>
      </c>
      <c r="B186" s="61" t="s">
        <v>234</v>
      </c>
      <c r="C186" s="104">
        <v>536026</v>
      </c>
      <c r="D186" s="104">
        <v>536026</v>
      </c>
      <c r="E186" s="52">
        <v>451243.6</v>
      </c>
      <c r="F186" s="52">
        <v>84.183155294705898</v>
      </c>
    </row>
    <row r="187" spans="1:6" ht="12.75" customHeight="1" x14ac:dyDescent="0.2">
      <c r="A187" s="111" t="s">
        <v>63</v>
      </c>
      <c r="B187" s="61" t="s">
        <v>64</v>
      </c>
      <c r="C187" s="104">
        <v>135915</v>
      </c>
      <c r="D187" s="104">
        <v>135915</v>
      </c>
      <c r="E187" s="52">
        <v>74006.3</v>
      </c>
      <c r="F187" s="52">
        <v>54.450428576683997</v>
      </c>
    </row>
    <row r="188" spans="1:6" ht="12.75" customHeight="1" x14ac:dyDescent="0.2">
      <c r="A188" s="112" t="s">
        <v>67</v>
      </c>
      <c r="B188" s="61" t="s">
        <v>68</v>
      </c>
      <c r="C188" s="93"/>
      <c r="D188" s="93"/>
      <c r="E188" s="55">
        <v>63524.69</v>
      </c>
      <c r="F188" s="93"/>
    </row>
    <row r="189" spans="1:6" ht="12.75" customHeight="1" x14ac:dyDescent="0.2">
      <c r="A189" s="112" t="s">
        <v>76</v>
      </c>
      <c r="B189" s="61" t="s">
        <v>77</v>
      </c>
      <c r="C189" s="93"/>
      <c r="D189" s="93"/>
      <c r="E189" s="55">
        <v>10481.61</v>
      </c>
      <c r="F189" s="93"/>
    </row>
    <row r="190" spans="1:6" ht="12.75" customHeight="1" x14ac:dyDescent="0.2">
      <c r="A190" s="111" t="s">
        <v>78</v>
      </c>
      <c r="B190" s="61" t="s">
        <v>79</v>
      </c>
      <c r="C190" s="104">
        <v>378199</v>
      </c>
      <c r="D190" s="104">
        <v>378199</v>
      </c>
      <c r="E190" s="52">
        <v>363124.91</v>
      </c>
      <c r="F190" s="52">
        <v>96.014243824018607</v>
      </c>
    </row>
    <row r="191" spans="1:6" ht="12.75" customHeight="1" x14ac:dyDescent="0.2">
      <c r="A191" s="112" t="s">
        <v>82</v>
      </c>
      <c r="B191" s="61" t="s">
        <v>83</v>
      </c>
      <c r="C191" s="93"/>
      <c r="D191" s="93"/>
      <c r="E191" s="55">
        <v>5351.57</v>
      </c>
      <c r="F191" s="93"/>
    </row>
    <row r="192" spans="1:6" ht="12.75" customHeight="1" x14ac:dyDescent="0.2">
      <c r="A192" s="112" t="s">
        <v>110</v>
      </c>
      <c r="B192" s="61" t="s">
        <v>111</v>
      </c>
      <c r="C192" s="93"/>
      <c r="D192" s="93"/>
      <c r="E192" s="55">
        <v>6317.81</v>
      </c>
      <c r="F192" s="93"/>
    </row>
    <row r="193" spans="1:6" ht="12.75" customHeight="1" x14ac:dyDescent="0.2">
      <c r="A193" s="112" t="s">
        <v>118</v>
      </c>
      <c r="B193" s="61" t="s">
        <v>119</v>
      </c>
      <c r="C193" s="93"/>
      <c r="D193" s="93"/>
      <c r="E193" s="55">
        <v>340819.25</v>
      </c>
      <c r="F193" s="93"/>
    </row>
    <row r="194" spans="1:6" ht="12.75" customHeight="1" x14ac:dyDescent="0.2">
      <c r="A194" s="112" t="s">
        <v>120</v>
      </c>
      <c r="B194" s="61" t="s">
        <v>121</v>
      </c>
      <c r="C194" s="93"/>
      <c r="D194" s="93"/>
      <c r="E194" s="55">
        <v>9562.5</v>
      </c>
      <c r="F194" s="93"/>
    </row>
    <row r="195" spans="1:6" ht="12.75" customHeight="1" x14ac:dyDescent="0.2">
      <c r="A195" s="112" t="s">
        <v>133</v>
      </c>
      <c r="B195" s="61" t="s">
        <v>134</v>
      </c>
      <c r="C195" s="93"/>
      <c r="D195" s="93"/>
      <c r="E195" s="55">
        <v>1073.78</v>
      </c>
      <c r="F195" s="93"/>
    </row>
    <row r="196" spans="1:6" ht="12.75" customHeight="1" x14ac:dyDescent="0.2">
      <c r="A196" s="111" t="s">
        <v>190</v>
      </c>
      <c r="B196" s="61" t="s">
        <v>191</v>
      </c>
      <c r="C196" s="104">
        <v>21912</v>
      </c>
      <c r="D196" s="104">
        <v>21912</v>
      </c>
      <c r="E196" s="52">
        <v>14112.39</v>
      </c>
      <c r="F196" s="52">
        <v>64.404846659364694</v>
      </c>
    </row>
    <row r="197" spans="1:6" ht="12.75" customHeight="1" x14ac:dyDescent="0.2">
      <c r="A197" s="112" t="s">
        <v>197</v>
      </c>
      <c r="B197" s="61" t="s">
        <v>196</v>
      </c>
      <c r="C197" s="93"/>
      <c r="D197" s="93"/>
      <c r="E197" s="55">
        <v>14112.39</v>
      </c>
      <c r="F197" s="93"/>
    </row>
    <row r="198" spans="1:6" ht="12.75" customHeight="1" x14ac:dyDescent="0.2">
      <c r="A198" s="62" t="s">
        <v>235</v>
      </c>
      <c r="B198" s="61" t="s">
        <v>236</v>
      </c>
      <c r="C198" s="104">
        <v>574332</v>
      </c>
      <c r="D198" s="104">
        <v>574332</v>
      </c>
      <c r="E198" s="52">
        <v>442386.11</v>
      </c>
      <c r="F198" s="52">
        <v>77.0261991322092</v>
      </c>
    </row>
    <row r="199" spans="1:6" ht="12.75" customHeight="1" x14ac:dyDescent="0.2">
      <c r="A199" s="111" t="s">
        <v>63</v>
      </c>
      <c r="B199" s="61" t="s">
        <v>64</v>
      </c>
      <c r="C199" s="104">
        <v>302800</v>
      </c>
      <c r="D199" s="104">
        <v>302800</v>
      </c>
      <c r="E199" s="52">
        <v>232459.31</v>
      </c>
      <c r="F199" s="52">
        <v>76.769917437252303</v>
      </c>
    </row>
    <row r="200" spans="1:6" ht="12.75" customHeight="1" x14ac:dyDescent="0.2">
      <c r="A200" s="112" t="s">
        <v>67</v>
      </c>
      <c r="B200" s="61" t="s">
        <v>68</v>
      </c>
      <c r="C200" s="93"/>
      <c r="D200" s="93"/>
      <c r="E200" s="55">
        <v>109229.65</v>
      </c>
      <c r="F200" s="93"/>
    </row>
    <row r="201" spans="1:6" ht="12.75" customHeight="1" x14ac:dyDescent="0.2">
      <c r="A201" s="112" t="s">
        <v>69</v>
      </c>
      <c r="B201" s="61" t="s">
        <v>70</v>
      </c>
      <c r="C201" s="93"/>
      <c r="D201" s="93"/>
      <c r="E201" s="55">
        <v>91317.84</v>
      </c>
      <c r="F201" s="93"/>
    </row>
    <row r="202" spans="1:6" ht="12.75" customHeight="1" x14ac:dyDescent="0.2">
      <c r="A202" s="112" t="s">
        <v>76</v>
      </c>
      <c r="B202" s="61" t="s">
        <v>77</v>
      </c>
      <c r="C202" s="93"/>
      <c r="D202" s="93"/>
      <c r="E202" s="55">
        <v>31911.82</v>
      </c>
      <c r="F202" s="93"/>
    </row>
    <row r="203" spans="1:6" ht="12.75" customHeight="1" x14ac:dyDescent="0.2">
      <c r="A203" s="111" t="s">
        <v>78</v>
      </c>
      <c r="B203" s="61" t="s">
        <v>79</v>
      </c>
      <c r="C203" s="104">
        <v>250809</v>
      </c>
      <c r="D203" s="104">
        <v>250809</v>
      </c>
      <c r="E203" s="52">
        <v>195603.79</v>
      </c>
      <c r="F203" s="52">
        <v>77.989143132822207</v>
      </c>
    </row>
    <row r="204" spans="1:6" ht="12.75" customHeight="1" x14ac:dyDescent="0.2">
      <c r="A204" s="112" t="s">
        <v>82</v>
      </c>
      <c r="B204" s="61" t="s">
        <v>83</v>
      </c>
      <c r="C204" s="93"/>
      <c r="D204" s="93"/>
      <c r="E204" s="55">
        <v>5887.2</v>
      </c>
      <c r="F204" s="93"/>
    </row>
    <row r="205" spans="1:6" ht="12.75" customHeight="1" x14ac:dyDescent="0.2">
      <c r="A205" s="112" t="s">
        <v>84</v>
      </c>
      <c r="B205" s="61" t="s">
        <v>85</v>
      </c>
      <c r="C205" s="93"/>
      <c r="D205" s="93"/>
      <c r="E205" s="55">
        <v>297.36</v>
      </c>
      <c r="F205" s="93"/>
    </row>
    <row r="206" spans="1:6" ht="12.75" customHeight="1" x14ac:dyDescent="0.2">
      <c r="A206" s="112" t="s">
        <v>88</v>
      </c>
      <c r="B206" s="61" t="s">
        <v>89</v>
      </c>
      <c r="C206" s="93"/>
      <c r="D206" s="93"/>
      <c r="E206" s="55">
        <v>1904.52</v>
      </c>
      <c r="F206" s="93"/>
    </row>
    <row r="207" spans="1:6" ht="12.75" customHeight="1" x14ac:dyDescent="0.2">
      <c r="A207" s="112" t="s">
        <v>92</v>
      </c>
      <c r="B207" s="61" t="s">
        <v>93</v>
      </c>
      <c r="C207" s="93"/>
      <c r="D207" s="93"/>
      <c r="E207" s="55">
        <v>1109.7</v>
      </c>
      <c r="F207" s="93"/>
    </row>
    <row r="208" spans="1:6" ht="12.75" customHeight="1" x14ac:dyDescent="0.2">
      <c r="A208" s="112" t="s">
        <v>96</v>
      </c>
      <c r="B208" s="61" t="s">
        <v>97</v>
      </c>
      <c r="C208" s="93"/>
      <c r="D208" s="93"/>
      <c r="E208" s="55">
        <v>7900.22</v>
      </c>
      <c r="F208" s="93"/>
    </row>
    <row r="209" spans="1:6" ht="12.75" customHeight="1" x14ac:dyDescent="0.2">
      <c r="A209" s="112" t="s">
        <v>106</v>
      </c>
      <c r="B209" s="61" t="s">
        <v>107</v>
      </c>
      <c r="C209" s="93"/>
      <c r="D209" s="93"/>
      <c r="E209" s="55">
        <v>13071.48</v>
      </c>
      <c r="F209" s="93"/>
    </row>
    <row r="210" spans="1:6" ht="12.75" customHeight="1" x14ac:dyDescent="0.2">
      <c r="A210" s="112" t="s">
        <v>110</v>
      </c>
      <c r="B210" s="61" t="s">
        <v>111</v>
      </c>
      <c r="C210" s="93"/>
      <c r="D210" s="93"/>
      <c r="E210" s="55">
        <v>165.67</v>
      </c>
      <c r="F210" s="93"/>
    </row>
    <row r="211" spans="1:6" ht="12.75" customHeight="1" x14ac:dyDescent="0.2">
      <c r="A211" s="112" t="s">
        <v>112</v>
      </c>
      <c r="B211" s="61" t="s">
        <v>113</v>
      </c>
      <c r="C211" s="93"/>
      <c r="D211" s="93"/>
      <c r="E211" s="55">
        <v>3834.68</v>
      </c>
      <c r="F211" s="93"/>
    </row>
    <row r="212" spans="1:6" ht="12.75" customHeight="1" x14ac:dyDescent="0.2">
      <c r="A212" s="112" t="s">
        <v>114</v>
      </c>
      <c r="B212" s="61" t="s">
        <v>115</v>
      </c>
      <c r="C212" s="93"/>
      <c r="D212" s="93"/>
      <c r="E212" s="55">
        <v>1061.4100000000001</v>
      </c>
      <c r="F212" s="93"/>
    </row>
    <row r="213" spans="1:6" ht="12.75" customHeight="1" x14ac:dyDescent="0.2">
      <c r="A213" s="112" t="s">
        <v>118</v>
      </c>
      <c r="B213" s="61" t="s">
        <v>119</v>
      </c>
      <c r="C213" s="93"/>
      <c r="D213" s="93"/>
      <c r="E213" s="55">
        <v>151947.17000000001</v>
      </c>
      <c r="F213" s="93"/>
    </row>
    <row r="214" spans="1:6" ht="12.75" customHeight="1" x14ac:dyDescent="0.2">
      <c r="A214" s="112" t="s">
        <v>120</v>
      </c>
      <c r="B214" s="61" t="s">
        <v>121</v>
      </c>
      <c r="C214" s="93"/>
      <c r="D214" s="93"/>
      <c r="E214" s="55">
        <v>2517.5</v>
      </c>
      <c r="F214" s="93"/>
    </row>
    <row r="215" spans="1:6" ht="12.75" customHeight="1" x14ac:dyDescent="0.2">
      <c r="A215" s="112" t="s">
        <v>122</v>
      </c>
      <c r="B215" s="61" t="s">
        <v>123</v>
      </c>
      <c r="C215" s="93"/>
      <c r="D215" s="93"/>
      <c r="E215" s="55">
        <v>5649.58</v>
      </c>
      <c r="F215" s="93"/>
    </row>
    <row r="216" spans="1:6" ht="12.75" customHeight="1" x14ac:dyDescent="0.2">
      <c r="A216" s="112" t="s">
        <v>133</v>
      </c>
      <c r="B216" s="61" t="s">
        <v>134</v>
      </c>
      <c r="C216" s="93"/>
      <c r="D216" s="93"/>
      <c r="E216" s="55">
        <v>257.3</v>
      </c>
      <c r="F216" s="93"/>
    </row>
    <row r="217" spans="1:6" ht="12.75" customHeight="1" x14ac:dyDescent="0.2">
      <c r="A217" s="111" t="s">
        <v>170</v>
      </c>
      <c r="B217" s="61" t="s">
        <v>171</v>
      </c>
      <c r="C217" s="104">
        <v>3200</v>
      </c>
      <c r="D217" s="104">
        <v>3200</v>
      </c>
      <c r="E217" s="113"/>
      <c r="F217" s="113"/>
    </row>
    <row r="218" spans="1:6" ht="12.75" customHeight="1" x14ac:dyDescent="0.2">
      <c r="A218" s="111" t="s">
        <v>190</v>
      </c>
      <c r="B218" s="61" t="s">
        <v>191</v>
      </c>
      <c r="C218" s="104">
        <v>17523</v>
      </c>
      <c r="D218" s="104">
        <v>17523</v>
      </c>
      <c r="E218" s="52">
        <v>14323.01</v>
      </c>
      <c r="F218" s="52">
        <v>81.738343890886298</v>
      </c>
    </row>
    <row r="219" spans="1:6" ht="12.75" customHeight="1" x14ac:dyDescent="0.2">
      <c r="A219" s="112" t="s">
        <v>197</v>
      </c>
      <c r="B219" s="61" t="s">
        <v>196</v>
      </c>
      <c r="C219" s="93"/>
      <c r="D219" s="93"/>
      <c r="E219" s="55">
        <v>14323.01</v>
      </c>
      <c r="F219" s="93"/>
    </row>
    <row r="220" spans="1:6" ht="12.75" customHeight="1" x14ac:dyDescent="0.2">
      <c r="A220" s="109" t="s">
        <v>273</v>
      </c>
      <c r="B220" s="110" t="s">
        <v>274</v>
      </c>
      <c r="C220" s="105">
        <v>284409</v>
      </c>
      <c r="D220" s="105">
        <v>284409</v>
      </c>
      <c r="E220" s="106">
        <v>270692.38</v>
      </c>
      <c r="F220" s="106">
        <v>95.177149808902001</v>
      </c>
    </row>
    <row r="221" spans="1:6" ht="12.75" customHeight="1" x14ac:dyDescent="0.2">
      <c r="A221" s="62" t="s">
        <v>230</v>
      </c>
      <c r="B221" s="61" t="s">
        <v>231</v>
      </c>
      <c r="C221" s="104">
        <v>42662</v>
      </c>
      <c r="D221" s="104">
        <v>42662</v>
      </c>
      <c r="E221" s="52">
        <v>40604.26</v>
      </c>
      <c r="F221" s="52">
        <v>95.176644320472505</v>
      </c>
    </row>
    <row r="222" spans="1:6" ht="12.75" customHeight="1" x14ac:dyDescent="0.2">
      <c r="A222" s="111" t="s">
        <v>63</v>
      </c>
      <c r="B222" s="61" t="s">
        <v>64</v>
      </c>
      <c r="C222" s="104">
        <v>4073</v>
      </c>
      <c r="D222" s="104">
        <v>4073</v>
      </c>
      <c r="E222" s="52">
        <v>2391.5300000000002</v>
      </c>
      <c r="F222" s="52">
        <v>58.716670758654601</v>
      </c>
    </row>
    <row r="223" spans="1:6" ht="12.75" customHeight="1" x14ac:dyDescent="0.2">
      <c r="A223" s="112" t="s">
        <v>67</v>
      </c>
      <c r="B223" s="61" t="s">
        <v>68</v>
      </c>
      <c r="C223" s="93"/>
      <c r="D223" s="93"/>
      <c r="E223" s="55">
        <v>1855.65</v>
      </c>
      <c r="F223" s="93"/>
    </row>
    <row r="224" spans="1:6" ht="12.75" customHeight="1" x14ac:dyDescent="0.2">
      <c r="A224" s="112" t="s">
        <v>69</v>
      </c>
      <c r="B224" s="61" t="s">
        <v>70</v>
      </c>
      <c r="C224" s="93"/>
      <c r="D224" s="93"/>
      <c r="E224" s="55">
        <v>197.16</v>
      </c>
      <c r="F224" s="93"/>
    </row>
    <row r="225" spans="1:6" ht="12.75" customHeight="1" x14ac:dyDescent="0.2">
      <c r="A225" s="112" t="s">
        <v>76</v>
      </c>
      <c r="B225" s="61" t="s">
        <v>77</v>
      </c>
      <c r="C225" s="93"/>
      <c r="D225" s="93"/>
      <c r="E225" s="55">
        <v>338.72</v>
      </c>
      <c r="F225" s="93"/>
    </row>
    <row r="226" spans="1:6" ht="12.75" customHeight="1" x14ac:dyDescent="0.2">
      <c r="A226" s="111" t="s">
        <v>78</v>
      </c>
      <c r="B226" s="61" t="s">
        <v>79</v>
      </c>
      <c r="C226" s="104">
        <v>595</v>
      </c>
      <c r="D226" s="104">
        <v>595</v>
      </c>
      <c r="E226" s="52">
        <v>595</v>
      </c>
      <c r="F226" s="52">
        <v>100</v>
      </c>
    </row>
    <row r="227" spans="1:6" ht="12.75" customHeight="1" x14ac:dyDescent="0.2">
      <c r="A227" s="112" t="s">
        <v>110</v>
      </c>
      <c r="B227" s="61" t="s">
        <v>111</v>
      </c>
      <c r="C227" s="93"/>
      <c r="D227" s="93"/>
      <c r="E227" s="55">
        <v>124.95</v>
      </c>
      <c r="F227" s="93"/>
    </row>
    <row r="228" spans="1:6" ht="12.75" customHeight="1" x14ac:dyDescent="0.2">
      <c r="A228" s="112" t="s">
        <v>114</v>
      </c>
      <c r="B228" s="61" t="s">
        <v>115</v>
      </c>
      <c r="C228" s="93"/>
      <c r="D228" s="93"/>
      <c r="E228" s="55">
        <v>78.75</v>
      </c>
      <c r="F228" s="93"/>
    </row>
    <row r="229" spans="1:6" ht="12.75" customHeight="1" x14ac:dyDescent="0.2">
      <c r="A229" s="112" t="s">
        <v>122</v>
      </c>
      <c r="B229" s="61" t="s">
        <v>123</v>
      </c>
      <c r="C229" s="93"/>
      <c r="D229" s="93"/>
      <c r="E229" s="55">
        <v>39</v>
      </c>
      <c r="F229" s="93"/>
    </row>
    <row r="230" spans="1:6" ht="12.75" customHeight="1" x14ac:dyDescent="0.2">
      <c r="A230" s="112" t="s">
        <v>133</v>
      </c>
      <c r="B230" s="61" t="s">
        <v>134</v>
      </c>
      <c r="C230" s="93"/>
      <c r="D230" s="93"/>
      <c r="E230" s="55">
        <v>352.3</v>
      </c>
      <c r="F230" s="93"/>
    </row>
    <row r="231" spans="1:6" ht="12.75" customHeight="1" x14ac:dyDescent="0.2">
      <c r="A231" s="111" t="s">
        <v>170</v>
      </c>
      <c r="B231" s="61" t="s">
        <v>171</v>
      </c>
      <c r="C231" s="104">
        <v>37994</v>
      </c>
      <c r="D231" s="104">
        <v>37994</v>
      </c>
      <c r="E231" s="52">
        <v>37617.730000000003</v>
      </c>
      <c r="F231" s="52">
        <v>99.009659419908402</v>
      </c>
    </row>
    <row r="232" spans="1:6" ht="12.75" customHeight="1" x14ac:dyDescent="0.2">
      <c r="A232" s="112" t="s">
        <v>188</v>
      </c>
      <c r="B232" s="61" t="s">
        <v>189</v>
      </c>
      <c r="C232" s="93"/>
      <c r="D232" s="93"/>
      <c r="E232" s="55">
        <v>37617.730000000003</v>
      </c>
      <c r="F232" s="93"/>
    </row>
    <row r="233" spans="1:6" ht="12.75" customHeight="1" x14ac:dyDescent="0.2">
      <c r="A233" s="62" t="s">
        <v>237</v>
      </c>
      <c r="B233" s="61" t="s">
        <v>238</v>
      </c>
      <c r="C233" s="104">
        <v>241747</v>
      </c>
      <c r="D233" s="104">
        <v>241747</v>
      </c>
      <c r="E233" s="52">
        <v>230088.12</v>
      </c>
      <c r="F233" s="52">
        <v>95.177239014341396</v>
      </c>
    </row>
    <row r="234" spans="1:6" ht="12.75" customHeight="1" x14ac:dyDescent="0.2">
      <c r="A234" s="111" t="s">
        <v>63</v>
      </c>
      <c r="B234" s="61" t="s">
        <v>64</v>
      </c>
      <c r="C234" s="104">
        <v>23079</v>
      </c>
      <c r="D234" s="104">
        <v>23079</v>
      </c>
      <c r="E234" s="52">
        <v>13551.96</v>
      </c>
      <c r="F234" s="52">
        <v>58.719875211230999</v>
      </c>
    </row>
    <row r="235" spans="1:6" ht="12.75" customHeight="1" x14ac:dyDescent="0.2">
      <c r="A235" s="112" t="s">
        <v>67</v>
      </c>
      <c r="B235" s="61" t="s">
        <v>68</v>
      </c>
      <c r="C235" s="93"/>
      <c r="D235" s="93"/>
      <c r="E235" s="55">
        <v>10515.36</v>
      </c>
      <c r="F235" s="93"/>
    </row>
    <row r="236" spans="1:6" ht="12.75" customHeight="1" x14ac:dyDescent="0.2">
      <c r="A236" s="112" t="s">
        <v>69</v>
      </c>
      <c r="B236" s="61" t="s">
        <v>70</v>
      </c>
      <c r="C236" s="93"/>
      <c r="D236" s="93"/>
      <c r="E236" s="55">
        <v>1117.23</v>
      </c>
      <c r="F236" s="93"/>
    </row>
    <row r="237" spans="1:6" ht="12.75" customHeight="1" x14ac:dyDescent="0.2">
      <c r="A237" s="112" t="s">
        <v>76</v>
      </c>
      <c r="B237" s="61" t="s">
        <v>77</v>
      </c>
      <c r="C237" s="93"/>
      <c r="D237" s="93"/>
      <c r="E237" s="55">
        <v>1919.37</v>
      </c>
      <c r="F237" s="93"/>
    </row>
    <row r="238" spans="1:6" ht="12.75" customHeight="1" x14ac:dyDescent="0.2">
      <c r="A238" s="111" t="s">
        <v>78</v>
      </c>
      <c r="B238" s="61" t="s">
        <v>79</v>
      </c>
      <c r="C238" s="104">
        <v>3369</v>
      </c>
      <c r="D238" s="104">
        <v>3369</v>
      </c>
      <c r="E238" s="52">
        <v>3369</v>
      </c>
      <c r="F238" s="52">
        <v>100</v>
      </c>
    </row>
    <row r="239" spans="1:6" ht="12.75" customHeight="1" x14ac:dyDescent="0.2">
      <c r="A239" s="112" t="s">
        <v>110</v>
      </c>
      <c r="B239" s="61" t="s">
        <v>111</v>
      </c>
      <c r="C239" s="93"/>
      <c r="D239" s="93"/>
      <c r="E239" s="55">
        <v>708.05</v>
      </c>
      <c r="F239" s="93"/>
    </row>
    <row r="240" spans="1:6" ht="12.75" customHeight="1" x14ac:dyDescent="0.2">
      <c r="A240" s="112" t="s">
        <v>114</v>
      </c>
      <c r="B240" s="61" t="s">
        <v>115</v>
      </c>
      <c r="C240" s="93"/>
      <c r="D240" s="93"/>
      <c r="E240" s="55">
        <v>446.25</v>
      </c>
      <c r="F240" s="93"/>
    </row>
    <row r="241" spans="1:6" ht="12.75" customHeight="1" x14ac:dyDescent="0.2">
      <c r="A241" s="112" t="s">
        <v>122</v>
      </c>
      <c r="B241" s="61" t="s">
        <v>123</v>
      </c>
      <c r="C241" s="93"/>
      <c r="D241" s="93"/>
      <c r="E241" s="55">
        <v>221</v>
      </c>
      <c r="F241" s="93"/>
    </row>
    <row r="242" spans="1:6" ht="12.75" customHeight="1" x14ac:dyDescent="0.2">
      <c r="A242" s="112" t="s">
        <v>133</v>
      </c>
      <c r="B242" s="61" t="s">
        <v>134</v>
      </c>
      <c r="C242" s="93"/>
      <c r="D242" s="93"/>
      <c r="E242" s="55">
        <v>1993.7</v>
      </c>
      <c r="F242" s="93"/>
    </row>
    <row r="243" spans="1:6" ht="12.75" customHeight="1" x14ac:dyDescent="0.2">
      <c r="A243" s="111" t="s">
        <v>170</v>
      </c>
      <c r="B243" s="61" t="s">
        <v>171</v>
      </c>
      <c r="C243" s="104">
        <v>215299</v>
      </c>
      <c r="D243" s="104">
        <v>215299</v>
      </c>
      <c r="E243" s="52">
        <v>213167.16</v>
      </c>
      <c r="F243" s="52">
        <v>99.009823547717403</v>
      </c>
    </row>
    <row r="244" spans="1:6" ht="12.75" customHeight="1" x14ac:dyDescent="0.2">
      <c r="A244" s="112" t="s">
        <v>188</v>
      </c>
      <c r="B244" s="61" t="s">
        <v>189</v>
      </c>
      <c r="C244" s="93"/>
      <c r="D244" s="93"/>
      <c r="E244" s="55">
        <v>213167.16</v>
      </c>
      <c r="F244" s="93"/>
    </row>
    <row r="245" spans="1:6" ht="12.75" customHeight="1" x14ac:dyDescent="0.2">
      <c r="A245" s="109" t="s">
        <v>275</v>
      </c>
      <c r="B245" s="110" t="s">
        <v>276</v>
      </c>
      <c r="C245" s="105">
        <v>63620</v>
      </c>
      <c r="D245" s="105">
        <v>63620</v>
      </c>
      <c r="E245" s="106">
        <v>49374.78</v>
      </c>
      <c r="F245" s="106">
        <v>77.608896573404607</v>
      </c>
    </row>
    <row r="246" spans="1:6" ht="12.75" customHeight="1" x14ac:dyDescent="0.2">
      <c r="A246" s="62" t="s">
        <v>228</v>
      </c>
      <c r="B246" s="61" t="s">
        <v>229</v>
      </c>
      <c r="C246" s="104">
        <v>63620</v>
      </c>
      <c r="D246" s="104">
        <v>63620</v>
      </c>
      <c r="E246" s="52">
        <v>49374.78</v>
      </c>
      <c r="F246" s="52">
        <v>77.608896573404607</v>
      </c>
    </row>
    <row r="247" spans="1:6" ht="12.75" customHeight="1" x14ac:dyDescent="0.2">
      <c r="A247" s="111" t="s">
        <v>78</v>
      </c>
      <c r="B247" s="61" t="s">
        <v>79</v>
      </c>
      <c r="C247" s="104">
        <v>33757</v>
      </c>
      <c r="D247" s="104">
        <v>33757</v>
      </c>
      <c r="E247" s="52">
        <v>33367.14</v>
      </c>
      <c r="F247" s="52">
        <v>98.845098794324102</v>
      </c>
    </row>
    <row r="248" spans="1:6" ht="12.75" customHeight="1" x14ac:dyDescent="0.2">
      <c r="A248" s="112" t="s">
        <v>118</v>
      </c>
      <c r="B248" s="61" t="s">
        <v>119</v>
      </c>
      <c r="C248" s="93"/>
      <c r="D248" s="93"/>
      <c r="E248" s="55">
        <v>33367.14</v>
      </c>
      <c r="F248" s="93"/>
    </row>
    <row r="249" spans="1:6" ht="12.75" customHeight="1" x14ac:dyDescent="0.2">
      <c r="A249" s="111" t="s">
        <v>156</v>
      </c>
      <c r="B249" s="61" t="s">
        <v>157</v>
      </c>
      <c r="C249" s="104">
        <v>29863</v>
      </c>
      <c r="D249" s="104">
        <v>29863</v>
      </c>
      <c r="E249" s="52">
        <v>16007.64</v>
      </c>
      <c r="F249" s="52">
        <v>53.603589726417297</v>
      </c>
    </row>
    <row r="250" spans="1:6" ht="12.75" customHeight="1" x14ac:dyDescent="0.2">
      <c r="A250" s="112" t="s">
        <v>160</v>
      </c>
      <c r="B250" s="61" t="s">
        <v>161</v>
      </c>
      <c r="C250" s="93"/>
      <c r="D250" s="93"/>
      <c r="E250" s="55">
        <v>16007.64</v>
      </c>
      <c r="F250" s="93"/>
    </row>
    <row r="251" spans="1:6" ht="12.75" customHeight="1" x14ac:dyDescent="0.2">
      <c r="A251" s="112"/>
      <c r="B251" s="61"/>
      <c r="C251" s="93"/>
      <c r="D251" s="93"/>
      <c r="E251" s="55"/>
      <c r="F251" s="93"/>
    </row>
    <row r="252" spans="1:6" ht="12.75" customHeight="1" x14ac:dyDescent="0.2">
      <c r="A252" s="112"/>
      <c r="B252" s="61"/>
      <c r="C252" s="93"/>
      <c r="D252" s="93"/>
      <c r="E252" s="55"/>
      <c r="F252" s="93"/>
    </row>
    <row r="255" spans="1:6" ht="14.25" x14ac:dyDescent="0.2">
      <c r="E255" s="39"/>
    </row>
    <row r="256" spans="1:6" ht="14.25" x14ac:dyDescent="0.2">
      <c r="E256" s="39"/>
    </row>
    <row r="257" spans="5:5" s="74" customFormat="1" ht="14.25" x14ac:dyDescent="0.2">
      <c r="E257" s="39"/>
    </row>
  </sheetData>
  <mergeCells count="5">
    <mergeCell ref="A2:I2"/>
    <mergeCell ref="A8:B8"/>
    <mergeCell ref="A9:B9"/>
    <mergeCell ref="A6:F6"/>
    <mergeCell ref="A4:F4"/>
  </mergeCells>
  <printOptions horizontalCentered="1"/>
  <pageMargins left="0.19685039370078741" right="0.19685039370078741" top="0.74803149606299213" bottom="0.43307086614173229" header="0.19685039370078741" footer="0.23622047244094491"/>
  <pageSetup paperSize="9" scale="90" orientation="landscape" r:id="rId1"/>
  <headerFooter differentOddEven="1" differentFirst="1" alignWithMargins="0">
    <firstHeader>&amp;L&amp;G</firstHeader>
  </headerFooter>
  <colBreaks count="1" manualBreakCount="1">
    <brk id="6" max="1048575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7"/>
  <sheetViews>
    <sheetView zoomScaleNormal="100" workbookViewId="0">
      <selection activeCell="K23" sqref="K23"/>
    </sheetView>
  </sheetViews>
  <sheetFormatPr defaultRowHeight="12.75" x14ac:dyDescent="0.2"/>
  <cols>
    <col min="1" max="1" width="19.6640625" style="44" customWidth="1"/>
    <col min="2" max="2" width="28.6640625" style="44" customWidth="1"/>
    <col min="3" max="3" width="22.83203125" style="44" customWidth="1"/>
    <col min="4" max="4" width="27.33203125" style="44" customWidth="1"/>
    <col min="5" max="5" width="23.6640625" style="44" customWidth="1"/>
    <col min="6" max="6" width="22" style="44" customWidth="1"/>
    <col min="7" max="16384" width="9.33203125" style="44"/>
  </cols>
  <sheetData>
    <row r="1" spans="1:6" ht="15.75" x14ac:dyDescent="0.25">
      <c r="D1" s="117" t="s">
        <v>291</v>
      </c>
    </row>
    <row r="2" spans="1:6" ht="12" customHeight="1" x14ac:dyDescent="0.25">
      <c r="D2" s="117"/>
    </row>
    <row r="3" spans="1:6" ht="12" customHeight="1" x14ac:dyDescent="0.25">
      <c r="D3" s="116"/>
    </row>
    <row r="4" spans="1:6" ht="15" x14ac:dyDescent="0.25">
      <c r="D4" s="116" t="s">
        <v>292</v>
      </c>
    </row>
    <row r="5" spans="1:6" ht="8.25" customHeight="1" x14ac:dyDescent="0.2"/>
    <row r="6" spans="1:6" s="119" customFormat="1" ht="17.25" customHeight="1" x14ac:dyDescent="0.2">
      <c r="A6" s="168" t="s">
        <v>286</v>
      </c>
      <c r="B6" s="169"/>
      <c r="C6" s="170" t="s">
        <v>311</v>
      </c>
    </row>
    <row r="7" spans="1:6" s="119" customFormat="1" ht="18" customHeight="1" x14ac:dyDescent="0.2">
      <c r="A7" s="168" t="s">
        <v>287</v>
      </c>
      <c r="B7" s="169"/>
      <c r="C7" s="170"/>
    </row>
    <row r="8" spans="1:6" s="119" customFormat="1" ht="18.75" customHeight="1" x14ac:dyDescent="0.2">
      <c r="A8" s="125" t="s">
        <v>288</v>
      </c>
      <c r="B8" s="126"/>
      <c r="C8" s="120">
        <v>4886.88</v>
      </c>
    </row>
    <row r="9" spans="1:6" s="119" customFormat="1" ht="16.5" customHeight="1" x14ac:dyDescent="0.2">
      <c r="A9" s="125" t="s">
        <v>289</v>
      </c>
      <c r="B9" s="126"/>
      <c r="C9" s="120">
        <v>0</v>
      </c>
    </row>
    <row r="10" spans="1:6" s="119" customFormat="1" ht="18.75" customHeight="1" x14ac:dyDescent="0.2">
      <c r="A10" s="125" t="s">
        <v>290</v>
      </c>
      <c r="B10" s="126"/>
      <c r="C10" s="120">
        <v>3347675.98</v>
      </c>
    </row>
    <row r="11" spans="1:6" x14ac:dyDescent="0.2">
      <c r="E11" s="115"/>
    </row>
    <row r="12" spans="1:6" ht="4.5" customHeight="1" x14ac:dyDescent="0.2">
      <c r="E12" s="115"/>
    </row>
    <row r="13" spans="1:6" ht="15" x14ac:dyDescent="0.25">
      <c r="D13" s="116" t="s">
        <v>293</v>
      </c>
      <c r="E13" s="115"/>
    </row>
    <row r="14" spans="1:6" x14ac:dyDescent="0.2">
      <c r="E14" s="115"/>
    </row>
    <row r="15" spans="1:6" ht="15" x14ac:dyDescent="0.2">
      <c r="A15" s="166" t="s">
        <v>294</v>
      </c>
      <c r="B15" s="166" t="s">
        <v>295</v>
      </c>
      <c r="C15" s="166"/>
      <c r="D15" s="166"/>
      <c r="E15" s="166"/>
      <c r="F15" s="166"/>
    </row>
    <row r="16" spans="1:6" ht="30" x14ac:dyDescent="0.2">
      <c r="A16" s="166"/>
      <c r="B16" s="121" t="s">
        <v>296</v>
      </c>
      <c r="C16" s="121" t="s">
        <v>297</v>
      </c>
      <c r="D16" s="121" t="s">
        <v>298</v>
      </c>
      <c r="E16" s="121" t="s">
        <v>299</v>
      </c>
      <c r="F16" s="122" t="s">
        <v>300</v>
      </c>
    </row>
    <row r="17" spans="1:6" ht="15" customHeight="1" x14ac:dyDescent="0.2">
      <c r="A17" s="137" t="s">
        <v>314</v>
      </c>
      <c r="B17" s="127">
        <v>230088.12</v>
      </c>
      <c r="C17" s="118"/>
      <c r="D17" s="127">
        <v>230088.12</v>
      </c>
      <c r="E17" s="118"/>
      <c r="F17" s="118"/>
    </row>
    <row r="18" spans="1:6" ht="14.25" customHeight="1" x14ac:dyDescent="0.2">
      <c r="A18" s="137" t="s">
        <v>315</v>
      </c>
      <c r="B18" s="127">
        <v>10131.73</v>
      </c>
      <c r="C18" s="118"/>
      <c r="D18" s="127">
        <v>10131.73</v>
      </c>
      <c r="E18" s="123"/>
      <c r="F18" s="123"/>
    </row>
    <row r="19" spans="1:6" ht="17.25" customHeight="1" x14ac:dyDescent="0.2">
      <c r="A19" s="124" t="s">
        <v>301</v>
      </c>
      <c r="B19" s="124">
        <f>SUM(B17:B18)</f>
        <v>240219.85</v>
      </c>
      <c r="C19" s="124">
        <f>SUM(C17:C18)</f>
        <v>0</v>
      </c>
      <c r="D19" s="124">
        <f>SUM(D17:D18)</f>
        <v>240219.85</v>
      </c>
      <c r="E19" s="124">
        <f>SUM(E17:E18)</f>
        <v>0</v>
      </c>
      <c r="F19" s="124">
        <f>SUM(F17:F18)</f>
        <v>0</v>
      </c>
    </row>
    <row r="22" spans="1:6" ht="15" x14ac:dyDescent="0.2">
      <c r="A22" s="166" t="s">
        <v>310</v>
      </c>
      <c r="B22" s="166"/>
      <c r="C22" s="166"/>
      <c r="D22" s="166"/>
      <c r="E22" s="166"/>
      <c r="F22" s="166"/>
    </row>
    <row r="23" spans="1:6" ht="30" x14ac:dyDescent="0.2">
      <c r="A23" s="167" t="s">
        <v>294</v>
      </c>
      <c r="B23" s="167"/>
      <c r="C23" s="167"/>
      <c r="D23" s="167"/>
      <c r="E23" s="122" t="s">
        <v>302</v>
      </c>
      <c r="F23" s="122" t="s">
        <v>303</v>
      </c>
    </row>
    <row r="24" spans="1:6" s="119" customFormat="1" ht="16.5" customHeight="1" x14ac:dyDescent="0.2">
      <c r="A24" s="164" t="s">
        <v>313</v>
      </c>
      <c r="B24" s="164"/>
      <c r="C24" s="164"/>
      <c r="D24" s="164"/>
      <c r="E24" s="135">
        <f>SUM(E25:E28)</f>
        <v>914017.35217997222</v>
      </c>
      <c r="F24" s="136"/>
    </row>
    <row r="25" spans="1:6" s="119" customFormat="1" ht="27.75" customHeight="1" x14ac:dyDescent="0.2">
      <c r="A25" s="165" t="s">
        <v>306</v>
      </c>
      <c r="B25" s="165"/>
      <c r="C25" s="165"/>
      <c r="D25" s="165"/>
      <c r="E25" s="132">
        <v>235904.65458889111</v>
      </c>
      <c r="F25" s="133" t="s">
        <v>304</v>
      </c>
    </row>
    <row r="26" spans="1:6" s="119" customFormat="1" ht="15.75" customHeight="1" x14ac:dyDescent="0.2">
      <c r="A26" s="165" t="s">
        <v>307</v>
      </c>
      <c r="B26" s="165"/>
      <c r="C26" s="165"/>
      <c r="D26" s="165"/>
      <c r="E26" s="132">
        <v>60933.041343154815</v>
      </c>
      <c r="F26" s="133" t="s">
        <v>304</v>
      </c>
    </row>
    <row r="27" spans="1:6" s="119" customFormat="1" ht="17.25" customHeight="1" x14ac:dyDescent="0.2">
      <c r="A27" s="165" t="s">
        <v>308</v>
      </c>
      <c r="B27" s="165"/>
      <c r="C27" s="165"/>
      <c r="D27" s="165"/>
      <c r="E27" s="132">
        <v>240797.68000530891</v>
      </c>
      <c r="F27" s="133" t="s">
        <v>304</v>
      </c>
    </row>
    <row r="28" spans="1:6" s="119" customFormat="1" ht="15.75" customHeight="1" x14ac:dyDescent="0.2">
      <c r="A28" s="165" t="s">
        <v>309</v>
      </c>
      <c r="B28" s="165"/>
      <c r="C28" s="165"/>
      <c r="D28" s="165"/>
      <c r="E28" s="132">
        <v>376381.9762426173</v>
      </c>
      <c r="F28" s="133" t="s">
        <v>304</v>
      </c>
    </row>
    <row r="29" spans="1:6" s="119" customFormat="1" ht="17.25" customHeight="1" x14ac:dyDescent="0.2">
      <c r="A29" s="164" t="s">
        <v>316</v>
      </c>
      <c r="B29" s="164"/>
      <c r="C29" s="164"/>
      <c r="D29" s="164"/>
      <c r="E29" s="135">
        <f>E30</f>
        <v>10131.727387351515</v>
      </c>
      <c r="F29" s="136"/>
    </row>
    <row r="30" spans="1:6" s="119" customFormat="1" ht="39.75" customHeight="1" x14ac:dyDescent="0.2">
      <c r="A30" s="165" t="s">
        <v>312</v>
      </c>
      <c r="B30" s="165"/>
      <c r="C30" s="165"/>
      <c r="D30" s="165"/>
      <c r="E30" s="134">
        <v>10131.727387351515</v>
      </c>
      <c r="F30" s="133" t="s">
        <v>304</v>
      </c>
    </row>
    <row r="31" spans="1:6" s="119" customFormat="1" ht="18" customHeight="1" x14ac:dyDescent="0.2">
      <c r="A31" s="164" t="s">
        <v>301</v>
      </c>
      <c r="B31" s="164"/>
      <c r="C31" s="164"/>
      <c r="D31" s="164"/>
      <c r="E31" s="135">
        <f>E24+E29</f>
        <v>924149.07956732379</v>
      </c>
      <c r="F31" s="136"/>
    </row>
    <row r="32" spans="1:6" x14ac:dyDescent="0.2">
      <c r="A32" s="131" t="s">
        <v>305</v>
      </c>
      <c r="B32" s="128"/>
      <c r="C32" s="128"/>
      <c r="D32" s="128"/>
      <c r="E32" s="129"/>
      <c r="F32" s="130"/>
    </row>
    <row r="33" spans="1:7" ht="6.75" customHeight="1" x14ac:dyDescent="0.2">
      <c r="A33" s="131"/>
      <c r="B33" s="128"/>
      <c r="C33" s="128"/>
      <c r="D33" s="128"/>
      <c r="E33" s="129"/>
      <c r="F33" s="130"/>
    </row>
    <row r="34" spans="1:7" ht="4.5" customHeight="1" x14ac:dyDescent="0.2"/>
    <row r="35" spans="1:7" ht="14.25" x14ac:dyDescent="0.2">
      <c r="G35" s="39"/>
    </row>
    <row r="36" spans="1:7" ht="14.25" x14ac:dyDescent="0.2">
      <c r="G36" s="39"/>
    </row>
    <row r="37" spans="1:7" ht="14.25" x14ac:dyDescent="0.2">
      <c r="G37" s="39"/>
    </row>
  </sheetData>
  <mergeCells count="15">
    <mergeCell ref="A7:B7"/>
    <mergeCell ref="A6:B6"/>
    <mergeCell ref="A15:A16"/>
    <mergeCell ref="B15:F15"/>
    <mergeCell ref="C6:C7"/>
    <mergeCell ref="A24:D24"/>
    <mergeCell ref="A25:D25"/>
    <mergeCell ref="A22:F22"/>
    <mergeCell ref="A23:D23"/>
    <mergeCell ref="A26:D26"/>
    <mergeCell ref="A31:D31"/>
    <mergeCell ref="A30:D30"/>
    <mergeCell ref="A29:D29"/>
    <mergeCell ref="A28:D28"/>
    <mergeCell ref="A27:D27"/>
  </mergeCells>
  <printOptions horizontalCentered="1"/>
  <pageMargins left="0.55118110236220474" right="0.70866141732283472" top="0.94488188976377963" bottom="0.74803149606299213" header="0.31496062992125984" footer="0.31496062992125984"/>
  <pageSetup paperSize="9" scale="85" orientation="landscape" verticalDpi="0" r:id="rId1"/>
  <headerFooter>
    <oddHeader>&amp;L&amp;G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Sažetak </vt:lpstr>
      <vt:lpstr>Račun prihoda i rashoda_ekonoms</vt:lpstr>
      <vt:lpstr>Račun prihoda i rashoda_izvori</vt:lpstr>
      <vt:lpstr>Račun prihoda i rashoda_funkcij</vt:lpstr>
      <vt:lpstr>Posebni dio</vt:lpstr>
      <vt:lpstr>Posebni izvještaji</vt:lpstr>
      <vt:lpstr>'Posebni dio'!Print_Area</vt:lpstr>
      <vt:lpstr>'Račun prihoda i rashoda_ekonoms'!Print_Area</vt:lpstr>
      <vt:lpstr>'Račun prihoda i rashoda_funkcij'!Print_Area</vt:lpstr>
      <vt:lpstr>'Račun prihoda i rashoda_izvori'!Print_Area</vt:lpstr>
      <vt:lpstr>'Posebni dio'!Print_Titles</vt:lpstr>
      <vt:lpstr>'Račun prihoda i rashoda_ekonoms'!Print_Titles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Kušen Jelena</dc:creator>
  <cp:lastModifiedBy>Kušen Jelena</cp:lastModifiedBy>
  <cp:lastPrinted>2024-11-19T09:50:15Z</cp:lastPrinted>
  <dcterms:created xsi:type="dcterms:W3CDTF">2024-04-08T13:01:43Z</dcterms:created>
  <dcterms:modified xsi:type="dcterms:W3CDTF">2024-11-27T12:25:25Z</dcterms:modified>
</cp:coreProperties>
</file>